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FYE 2016 Budget" sheetId="1" r:id="rId1"/>
    <sheet name="High Meadows" sheetId="2" r:id="rId2"/>
    <sheet name="Reserve Component Inventory" sheetId="3" r:id="rId3"/>
    <sheet name="page 4" sheetId="4" state="hidden" r:id="rId4"/>
  </sheets>
  <definedNames>
    <definedName name="_xlnm.Print_Area" localSheetId="0">'FYE 2016 Budget'!$A$1:$S$276</definedName>
    <definedName name="_xlnm.Print_Area" localSheetId="1">'High Meadows'!$A$1:$I$42</definedName>
    <definedName name="_xlnm.Print_Titles" localSheetId="0">'FYE 2016 Budget'!$7:$9</definedName>
    <definedName name="Z_82E0DFD4_7B19_478E_9052_2C99CA91E77B_.wvu.Cols" localSheetId="0" hidden="1">'FYE 2016 Budget'!$C:$C</definedName>
    <definedName name="Z_82E0DFD4_7B19_478E_9052_2C99CA91E77B_.wvu.PrintArea" localSheetId="0" hidden="1">'FYE 2016 Budget'!$A$1:$S$276</definedName>
    <definedName name="Z_82E0DFD4_7B19_478E_9052_2C99CA91E77B_.wvu.PrintArea" localSheetId="1" hidden="1">'High Meadows'!$A$1:$I$42</definedName>
    <definedName name="Z_82E0DFD4_7B19_478E_9052_2C99CA91E77B_.wvu.PrintTitles" localSheetId="0" hidden="1">'FYE 2016 Budget'!$7:$9</definedName>
  </definedNames>
  <calcPr fullCalcOnLoad="1"/>
</workbook>
</file>

<file path=xl/sharedStrings.xml><?xml version="1.0" encoding="utf-8"?>
<sst xmlns="http://schemas.openxmlformats.org/spreadsheetml/2006/main" count="369" uniqueCount="316">
  <si>
    <t>Income</t>
  </si>
  <si>
    <t>6110 · Wages</t>
  </si>
  <si>
    <t>6120 · Payroll Taxes</t>
  </si>
  <si>
    <t>6570 · Hired Help Wages</t>
  </si>
  <si>
    <t>6200 · Ranch House</t>
  </si>
  <si>
    <t>6320 · Electricity</t>
  </si>
  <si>
    <t>6340 · Maintenance</t>
  </si>
  <si>
    <t>6360 · Small Tools &amp; Equipment</t>
  </si>
  <si>
    <t>6370 · Supplies - expendable</t>
  </si>
  <si>
    <t>6500 · Beautification Committee</t>
  </si>
  <si>
    <t>6700 · Roads Committee</t>
  </si>
  <si>
    <t>6710 · FCR- Gravel</t>
  </si>
  <si>
    <t>6730 · FCR- Mag Chlor</t>
  </si>
  <si>
    <t>6790 · Road Sand</t>
  </si>
  <si>
    <t>6900 · Utilities Committee</t>
  </si>
  <si>
    <t>6910 · Electricity - pumps</t>
  </si>
  <si>
    <t>7000 · Common Property</t>
  </si>
  <si>
    <t>7010 · Beetle Control - Sevin</t>
  </si>
  <si>
    <t>7100 · Equipment Operations</t>
  </si>
  <si>
    <t>7110 · Fuels, Lubricants &amp; Filters</t>
  </si>
  <si>
    <t>7120 · Licenses and Permits</t>
  </si>
  <si>
    <t>7175 · Tractor Repairs &amp; Maintenance</t>
  </si>
  <si>
    <t>7200 · Services</t>
  </si>
  <si>
    <t>7300 · Activities</t>
  </si>
  <si>
    <t>7310 · Annual Meeting</t>
  </si>
  <si>
    <t>7400 · Board Operations</t>
  </si>
  <si>
    <t>7420 · Administrative</t>
  </si>
  <si>
    <t>7070 - Signs</t>
  </si>
  <si>
    <t>7225 - Finance Charges</t>
  </si>
  <si>
    <t>Dumpsters</t>
  </si>
  <si>
    <t xml:space="preserve"> </t>
  </si>
  <si>
    <t>7140 · Dump Truck Repairs &amp; Maintenance</t>
  </si>
  <si>
    <t>6750 - Culverts</t>
  </si>
  <si>
    <t>7330 · Special Events</t>
  </si>
  <si>
    <t>4400 - Late Fees</t>
  </si>
  <si>
    <t>6300 · Equip. Shed / Mailboxes</t>
  </si>
  <si>
    <t>Budget</t>
  </si>
  <si>
    <t>HMR</t>
  </si>
  <si>
    <t>Portion</t>
  </si>
  <si>
    <t>Watson</t>
  </si>
  <si>
    <t>High Meadows and Watson Property Assessment Calculations</t>
  </si>
  <si>
    <t>6510 · Plants and tools</t>
  </si>
  <si>
    <t>6770 - Signs</t>
  </si>
  <si>
    <t xml:space="preserve">  6820 Administrative supplies/meetings</t>
  </si>
  <si>
    <t>6800 -  Firewise</t>
  </si>
  <si>
    <t>7910 · Testing/Inspections</t>
  </si>
  <si>
    <t>4335 - Designated Grants Received</t>
  </si>
  <si>
    <t>7935 Equipment rental</t>
  </si>
  <si>
    <t>7915 · Maintenance</t>
  </si>
  <si>
    <t>6600 - Lake Committee</t>
  </si>
  <si>
    <t>7900 · Dam Committee</t>
  </si>
  <si>
    <t>6230 · Annual Maintenance</t>
  </si>
  <si>
    <t>Add:</t>
  </si>
  <si>
    <t xml:space="preserve">FALLS CREEK RANCH ASSN. </t>
  </si>
  <si>
    <t>(a)</t>
  </si>
  <si>
    <t>Expenses</t>
  </si>
  <si>
    <t xml:space="preserve">    Sub-Total </t>
  </si>
  <si>
    <t xml:space="preserve">    Sub-Total</t>
  </si>
  <si>
    <t>6100 · Caretaker &amp; Help</t>
  </si>
  <si>
    <t>6620 Furniture</t>
  </si>
  <si>
    <t>6630 Boat storage Materials</t>
  </si>
  <si>
    <t>6640 Signs</t>
  </si>
  <si>
    <t>4010 · Improved Lots (91 Lots)</t>
  </si>
  <si>
    <t>4020 · Unimproved Lots (9 Lots)</t>
  </si>
  <si>
    <t xml:space="preserve">    Sub-Total (100 Lots)</t>
  </si>
  <si>
    <t>This FY</t>
  </si>
  <si>
    <t>4320 - Interest Income (Reserve Acct)</t>
  </si>
  <si>
    <t>6520 - Cleanup Day (supplies and food)</t>
  </si>
  <si>
    <t>6330 · Telephone (Caretaker and emergency phones)</t>
  </si>
  <si>
    <t>6690 Misc. Lake Expense</t>
  </si>
  <si>
    <t>7170 · Pickup Repairs &amp; Maintenance</t>
  </si>
  <si>
    <t>7445 · AED Renewal Fee</t>
  </si>
  <si>
    <t>%</t>
  </si>
  <si>
    <t>Unimproved Lots</t>
  </si>
  <si>
    <t xml:space="preserve">Improved Lots </t>
  </si>
  <si>
    <t>Alloc</t>
  </si>
  <si>
    <t xml:space="preserve">    Operating Budget Total Expense</t>
  </si>
  <si>
    <t>Road Equip Depreciation (note a)</t>
  </si>
  <si>
    <t>Notes:</t>
  </si>
  <si>
    <t>$288,000 over 15 years = annual amount =</t>
  </si>
  <si>
    <t>Potion</t>
  </si>
  <si>
    <t xml:space="preserve">    Total</t>
  </si>
  <si>
    <t>50% of Sub-total</t>
  </si>
  <si>
    <t xml:space="preserve">    Sub-total</t>
  </si>
  <si>
    <t>Assessment %</t>
  </si>
  <si>
    <t xml:space="preserve">    Watson = 1 household / 101</t>
  </si>
  <si>
    <t xml:space="preserve">    Total Assessment </t>
  </si>
  <si>
    <t xml:space="preserve">    Total Assessment ("estimated" during budget preparation)</t>
  </si>
  <si>
    <t>2015-16</t>
  </si>
  <si>
    <t>1 Year Notes:</t>
  </si>
  <si>
    <t>2016-17</t>
  </si>
  <si>
    <t>2017-18</t>
  </si>
  <si>
    <t>Accrued Interest (2%) this FY (8/14 - 7/15)</t>
  </si>
  <si>
    <t>Ending Principal Balance</t>
  </si>
  <si>
    <t>Beginning Principal Balance (6 /1/14 issuance date)</t>
  </si>
  <si>
    <t>2 Year Notes:</t>
  </si>
  <si>
    <t>3 Year Notes:</t>
  </si>
  <si>
    <t>4 Year Notes:</t>
  </si>
  <si>
    <t>Accrued Interest (3%) this FY (8/14 - 7/15)</t>
  </si>
  <si>
    <t>Accrued Interest (3.5%) this FY (8/14 - 7/15)</t>
  </si>
  <si>
    <t xml:space="preserve"> Year 5 Notes:</t>
  </si>
  <si>
    <t>Accrued Interest (4%) this FY (8/14 - 7/15)</t>
  </si>
  <si>
    <t>Accrued Interest (4.5%) this FY (8/14 - 7/15)</t>
  </si>
  <si>
    <t>Principal Payments Due 5/31/15</t>
  </si>
  <si>
    <t>Principal Payments Due 5/31/16</t>
  </si>
  <si>
    <t>Principal Payments Due 5/31/17</t>
  </si>
  <si>
    <t>Principal Payments Due 5/31/18</t>
  </si>
  <si>
    <t>Principal Payments Due 5/31/19</t>
  </si>
  <si>
    <t>Last FY</t>
  </si>
  <si>
    <t xml:space="preserve">          Total          </t>
  </si>
  <si>
    <t># Lots</t>
  </si>
  <si>
    <t xml:space="preserve">         Operating    </t>
  </si>
  <si>
    <t xml:space="preserve">         Reserve     </t>
  </si>
  <si>
    <t xml:space="preserve">    Total Per Lot    </t>
  </si>
  <si>
    <t>Change</t>
  </si>
  <si>
    <t>6945 - Tank Level Sight Guage</t>
  </si>
  <si>
    <t>6950 - System Improvements</t>
  </si>
  <si>
    <t>7950 - Fish</t>
  </si>
  <si>
    <t>7920 - Misc.</t>
  </si>
  <si>
    <t xml:space="preserve">    HMR = 5 households / 105</t>
  </si>
  <si>
    <t>Total Income</t>
  </si>
  <si>
    <t>7700 - Note Interest Expense</t>
  </si>
  <si>
    <t>Other Cash Flow Activities</t>
  </si>
  <si>
    <t>Net Cash Flow</t>
  </si>
  <si>
    <t>Net Income</t>
  </si>
  <si>
    <t>Total Expenses</t>
  </si>
  <si>
    <t>7801 - Spillway Note Payments</t>
  </si>
  <si>
    <r>
      <t xml:space="preserve">Projected Operating Acct. </t>
    </r>
    <r>
      <rPr>
        <u val="single"/>
        <sz val="12"/>
        <rFont val="Arial"/>
        <family val="2"/>
      </rPr>
      <t>Bank Balance</t>
    </r>
    <r>
      <rPr>
        <sz val="12"/>
        <rFont val="Arial"/>
        <family val="2"/>
      </rPr>
      <t xml:space="preserve"> at 7/31/16 </t>
    </r>
  </si>
  <si>
    <r>
      <t xml:space="preserve">Projected Operating Acct. </t>
    </r>
    <r>
      <rPr>
        <u val="single"/>
        <sz val="12"/>
        <rFont val="Arial"/>
        <family val="2"/>
      </rPr>
      <t>Bank Balance</t>
    </r>
    <r>
      <rPr>
        <sz val="12"/>
        <rFont val="Arial"/>
        <family val="2"/>
      </rPr>
      <t xml:space="preserve"> at 7/31/15 </t>
    </r>
  </si>
  <si>
    <t>Expenditures</t>
  </si>
  <si>
    <t>4036 - Annual Reserve Contribution</t>
  </si>
  <si>
    <t xml:space="preserve">4250 - Water Billing Usage Fee </t>
  </si>
  <si>
    <t>Net Cash Flow this FY</t>
  </si>
  <si>
    <r>
      <t xml:space="preserve">Projected Reserve Acct. </t>
    </r>
    <r>
      <rPr>
        <u val="single"/>
        <sz val="12"/>
        <rFont val="Arial"/>
        <family val="2"/>
      </rPr>
      <t>Bank Balance</t>
    </r>
    <r>
      <rPr>
        <sz val="12"/>
        <rFont val="Arial"/>
        <family val="2"/>
      </rPr>
      <t xml:space="preserve"> at 7/31/15 </t>
    </r>
  </si>
  <si>
    <t>Firewise</t>
  </si>
  <si>
    <t>4200 - Interest Income (Grant Acct.)</t>
  </si>
  <si>
    <t>6810 - Mitigation Projects</t>
  </si>
  <si>
    <t>Bank Acct. Reconciliation:</t>
  </si>
  <si>
    <t>Bank Acct. Reconcilation:</t>
  </si>
  <si>
    <r>
      <t xml:space="preserve">Projected Grant Acct. </t>
    </r>
    <r>
      <rPr>
        <u val="single"/>
        <sz val="12"/>
        <rFont val="Arial"/>
        <family val="2"/>
      </rPr>
      <t>Bank Balance</t>
    </r>
    <r>
      <rPr>
        <sz val="12"/>
        <rFont val="Arial"/>
        <family val="2"/>
      </rPr>
      <t xml:space="preserve"> at 7/31/15 </t>
    </r>
  </si>
  <si>
    <r>
      <t xml:space="preserve">Projected Grant Acct. </t>
    </r>
    <r>
      <rPr>
        <u val="single"/>
        <sz val="12"/>
        <rFont val="Arial"/>
        <family val="2"/>
      </rPr>
      <t>Bank Balance</t>
    </r>
    <r>
      <rPr>
        <sz val="12"/>
        <rFont val="Arial"/>
        <family val="2"/>
      </rPr>
      <t xml:space="preserve"> at 7/31/16 </t>
    </r>
  </si>
  <si>
    <r>
      <t xml:space="preserve">Projected Reserve Acct. </t>
    </r>
    <r>
      <rPr>
        <u val="single"/>
        <sz val="12"/>
        <rFont val="Arial"/>
        <family val="2"/>
      </rPr>
      <t>Bank Balance</t>
    </r>
    <r>
      <rPr>
        <sz val="12"/>
        <rFont val="Arial"/>
        <family val="2"/>
      </rPr>
      <t xml:space="preserve"> at 7/31/16 </t>
    </r>
  </si>
  <si>
    <t>2014-15</t>
  </si>
  <si>
    <t>Estimated bills not yet paid related to work done in FY 2015, paid in FY 2016.</t>
  </si>
  <si>
    <t>Net Cash Flow - Operating Budget</t>
  </si>
  <si>
    <t>Net Cash Flow - Reserve Budget</t>
  </si>
  <si>
    <t xml:space="preserve">4000 · Regular Assessment </t>
  </si>
  <si>
    <t>Thompson mine access fee</t>
  </si>
  <si>
    <t>FUI + SUI + Pinnacol</t>
  </si>
  <si>
    <t>Required training travel</t>
  </si>
  <si>
    <t>7% of wages per employment contract</t>
  </si>
  <si>
    <t>Emergency rentals (snow, water truck, etc.)</t>
  </si>
  <si>
    <t>bleach &amp; reagent supplies</t>
  </si>
  <si>
    <t>Source water protection plan (SWPP) expense and maintenance contracts</t>
  </si>
  <si>
    <t>2015: 10% increase per agent</t>
  </si>
  <si>
    <t>2015: WM 6-7% increase; Ash removal: 400</t>
  </si>
  <si>
    <t>Ray - July performance bonus</t>
  </si>
  <si>
    <t>Mostly chemicals, occasionally hire vendor to help apply chemicals</t>
  </si>
  <si>
    <t xml:space="preserve">4100 · Road Easements </t>
  </si>
  <si>
    <t xml:space="preserve">4225 - Water Billing Service Fee </t>
  </si>
  <si>
    <t xml:space="preserve">4300 - Misc. Income - Other </t>
  </si>
  <si>
    <t>Per employment contract</t>
  </si>
  <si>
    <t xml:space="preserve">Payroll bookkeeping fee </t>
  </si>
  <si>
    <t xml:space="preserve">6130 · Health Insurance </t>
  </si>
  <si>
    <t>6140 · Worker's Compensation</t>
  </si>
  <si>
    <t xml:space="preserve">6150 · Travel Allowance </t>
  </si>
  <si>
    <t xml:space="preserve">6160 · Retirement expense </t>
  </si>
  <si>
    <t xml:space="preserve">6561 - Payroll Expense </t>
  </si>
  <si>
    <t xml:space="preserve">6760 · Equipment Rentals </t>
  </si>
  <si>
    <t xml:space="preserve">6920 · Water Tests </t>
  </si>
  <si>
    <t xml:space="preserve">Monthly phone and internet service when SCADA system is moved </t>
  </si>
  <si>
    <t xml:space="preserve">6915 · Scada phone </t>
  </si>
  <si>
    <t xml:space="preserve">6925 - Chemicals </t>
  </si>
  <si>
    <t xml:space="preserve">Occasional backhoe work, leak detection, etc. </t>
  </si>
  <si>
    <t xml:space="preserve">6940 - System Repairs </t>
  </si>
  <si>
    <t>Determine if well 2 useful life can be extended, possibly some work related to well 4</t>
  </si>
  <si>
    <t xml:space="preserve">6960 · Consultants </t>
  </si>
  <si>
    <t>Renewal of water licenses for Ray and Eb</t>
  </si>
  <si>
    <t xml:space="preserve">6980 · Training </t>
  </si>
  <si>
    <t xml:space="preserve">6990 · Utilities  Misc. </t>
  </si>
  <si>
    <t xml:space="preserve">7030 · Weed &amp; Pest Control </t>
  </si>
  <si>
    <t xml:space="preserve">7040 · Forest Management </t>
  </si>
  <si>
    <t xml:space="preserve">Misc. maintenance. Spent close to 7,000 prior year on major overhaul. </t>
  </si>
  <si>
    <t xml:space="preserve">7130 · Grader Repairs &amp; Maintenance </t>
  </si>
  <si>
    <t>Falls Creek Ranch Association, Inc 2015-04-06</t>
  </si>
  <si>
    <t>Component Name</t>
  </si>
  <si>
    <t>Useful Life</t>
  </si>
  <si>
    <t>Remaining Useful Life</t>
  </si>
  <si>
    <t>Revised Current Replacement Cost ($)</t>
  </si>
  <si>
    <t>Source: revised current replacement costs and remaining useful life</t>
  </si>
  <si>
    <t>Ranch House Foundation Replaced</t>
  </si>
  <si>
    <t>Ranch House Garage</t>
  </si>
  <si>
    <t>Ranch House Garage roof</t>
  </si>
  <si>
    <t>Ranch House Improvements</t>
  </si>
  <si>
    <t>Ranch House (sideing, paint, roof repair)</t>
  </si>
  <si>
    <t>Equipment Shed - First Bay</t>
  </si>
  <si>
    <t>Mailbox Shed</t>
  </si>
  <si>
    <t>Equipment Shed - Second Bay</t>
  </si>
  <si>
    <t>Equipment Shed - Third Bay</t>
  </si>
  <si>
    <t>Record Shed</t>
  </si>
  <si>
    <t>Sand  Shed Contruction</t>
  </si>
  <si>
    <t>Guardrail on Falls Creek Main - 1</t>
  </si>
  <si>
    <t>Guardrail on Falls Creek Main - 2</t>
  </si>
  <si>
    <t>Water tanks (2)</t>
  </si>
  <si>
    <t>Water System Piping</t>
  </si>
  <si>
    <t>Well #1 Pump Replacement (5HP)</t>
  </si>
  <si>
    <t>Well #2 Pump Replacement (2HP)</t>
  </si>
  <si>
    <t>SCADA Computer and Data System (original system: 2 wells, 2 tanks, 1 central station)</t>
  </si>
  <si>
    <t>Well #4 (pump, casing, drilling, testing)</t>
  </si>
  <si>
    <t>Water Disenfection Project -1</t>
  </si>
  <si>
    <t>Water Disenfection Project -2</t>
  </si>
  <si>
    <t>Used Dump Truck</t>
  </si>
  <si>
    <t>Bill Waters (Wagner Caterpiller Sales): 2008 Mac or International Dump Truck</t>
  </si>
  <si>
    <t>Used BackHoe</t>
  </si>
  <si>
    <t>Bill Waters (Wagner Caterpiller Sales): 2010 Caterpillar Model 420</t>
  </si>
  <si>
    <t>Used Grader</t>
  </si>
  <si>
    <t>Gregg Moore (Wagner Caterpiller Service): Service estimate to rebuild 3 engine components over time; last rebuilt added 14 years or more to life of grader</t>
  </si>
  <si>
    <t>Used 1990 GMC Pickup (spray truck)</t>
  </si>
  <si>
    <t>Not to be replaced. Zetor replaces function</t>
  </si>
  <si>
    <t>Used Zetor Tractor</t>
  </si>
  <si>
    <t>Recent repairs increase useful life: 10 years</t>
  </si>
  <si>
    <t>Used 2006 GMC Pickup</t>
  </si>
  <si>
    <t>items that do not meet A/R definition 4 of components (&lt; 1.5 % operating budget)</t>
  </si>
  <si>
    <t>Ranch House Bath Upgrade</t>
  </si>
  <si>
    <t>Emergency generator</t>
  </si>
  <si>
    <t>Water System Lake Hydrant</t>
  </si>
  <si>
    <t>Brush Hog</t>
  </si>
  <si>
    <t>Slide Gate Valve 12"</t>
  </si>
  <si>
    <t>SIT70 Satelite Internet Telemetry</t>
  </si>
  <si>
    <t>FC220 Flow Monitor</t>
  </si>
  <si>
    <t>Ultrosonic Mounting Bracket</t>
  </si>
  <si>
    <t>BC 12V Smart Battery Charger</t>
  </si>
  <si>
    <t>Creek Fish Screen</t>
  </si>
  <si>
    <t>items that do not meet A/R definition 3 of components</t>
  </si>
  <si>
    <t>Potable Water Distribution piping</t>
  </si>
  <si>
    <t>No plans to replace entire water system piping infrastructure. Unpredictable Useful life.Maintenance which is done through water billing service fees currentlyh $30,300 annually</t>
  </si>
  <si>
    <t>Board Revised Reserve Component Inventory</t>
  </si>
  <si>
    <t>Original Current Replacement Cost ($)</t>
  </si>
  <si>
    <t>Component #</t>
  </si>
  <si>
    <t>Quantity</t>
  </si>
  <si>
    <t xml:space="preserve">7160 · Backhoe Repairs &amp; Maintenance </t>
  </si>
  <si>
    <t>Bookkeeper $3,150; Reserve Study $3,400</t>
  </si>
  <si>
    <t>7210 · Insurance</t>
  </si>
  <si>
    <t xml:space="preserve">7220 · Accounting </t>
  </si>
  <si>
    <t xml:space="preserve">7230 · Dumpsters </t>
  </si>
  <si>
    <t xml:space="preserve">7410 · Prof./web page/Legal Fees </t>
  </si>
  <si>
    <t xml:space="preserve">7430 · Discretionary Payments-Bonus </t>
  </si>
  <si>
    <t>Note Amortization Schedule (based on cash basis accounting. No annual interest accrual):</t>
  </si>
  <si>
    <t>1.) SCADA system relocation and upgrades moved from Reserve Section to Operating Section. (Does not replace or extend useful life of an existing component line item.)</t>
  </si>
  <si>
    <t>2.) Spillway Diversion Monitoring Equipment expenditure moved from Reserve Section to Operating Section. (This is a new capital asset that does not replace or extend useful life of an existing component line item.)</t>
  </si>
  <si>
    <t>3.) Surplus cash carryover removed from Reserve Income and included in "reconciliation of the Reserve bank balance".</t>
  </si>
  <si>
    <t>Need to review for next year</t>
  </si>
  <si>
    <r>
      <t>4800 · High Meadow Fees (</t>
    </r>
    <r>
      <rPr>
        <b/>
        <sz val="12"/>
        <color indexed="8"/>
        <rFont val="Arial"/>
        <family val="2"/>
      </rPr>
      <t>see spreadsheet page 2</t>
    </r>
    <r>
      <rPr>
        <sz val="12"/>
        <color indexed="8"/>
        <rFont val="Arial"/>
        <family val="2"/>
      </rPr>
      <t>)</t>
    </r>
  </si>
  <si>
    <r>
      <t>4805 · Watson Property Fees (</t>
    </r>
    <r>
      <rPr>
        <b/>
        <sz val="12"/>
        <color indexed="8"/>
        <rFont val="Arial"/>
        <family val="2"/>
      </rPr>
      <t>see spreadsheet page 2</t>
    </r>
    <r>
      <rPr>
        <sz val="12"/>
        <color indexed="8"/>
        <rFont val="Arial"/>
        <family val="2"/>
      </rPr>
      <t>)</t>
    </r>
  </si>
  <si>
    <t>Need to review calculation next budget process</t>
  </si>
  <si>
    <t>____ · Utilities Committee Capital Projects</t>
  </si>
  <si>
    <t>____ · Dam Committee Capital Projects</t>
  </si>
  <si>
    <t>4.) Account code numbers changed for expenditures to be capitalized</t>
  </si>
  <si>
    <t>6921 - Propane for backup generators</t>
  </si>
  <si>
    <t>New line item</t>
  </si>
  <si>
    <t>_____ - Tank Level Sight Guage</t>
  </si>
  <si>
    <t>1524 - Replace Fire Hydrant (capitalized)</t>
  </si>
  <si>
    <t>1525 - Lower Tank Renovation (capitalized)</t>
  </si>
  <si>
    <t>1526 - Upper Tank Renovation (capitalized)</t>
  </si>
  <si>
    <t>1528 - Lower PWT Bldg. Backup Generator</t>
  </si>
  <si>
    <t>1529 - Upper PWT Bldg. Backup Generator</t>
  </si>
  <si>
    <t>1548 - Spillway Diversion Monitoring Equipment</t>
  </si>
  <si>
    <t>Reserve Fund Bank Acct. Reconciliation:</t>
  </si>
  <si>
    <t>1522 - Well #4 Rehabilitation (project cancelled)</t>
  </si>
  <si>
    <t>1523 - Scada System Upgrades (project cancelled)</t>
  </si>
  <si>
    <t>1527 - Tank Mixer (project cancelled)</t>
  </si>
  <si>
    <t>Aug-Dec</t>
  </si>
  <si>
    <t>Actual</t>
  </si>
  <si>
    <t>Jan-July</t>
  </si>
  <si>
    <t>Original</t>
  </si>
  <si>
    <t>Updated</t>
  </si>
  <si>
    <t>Summary of Annual Dues</t>
  </si>
  <si>
    <t>Formatting Changes Made to Original Budget:</t>
  </si>
  <si>
    <t>FOOTNOTES:</t>
  </si>
  <si>
    <t>Notes and Comments</t>
  </si>
  <si>
    <t>4500 - Stable rent</t>
  </si>
  <si>
    <t>4320 - Interest Income</t>
  </si>
  <si>
    <t>Aug-Dec "Actual" = 5 months accrual of full year</t>
  </si>
  <si>
    <t>Budget = $25 / month x 12 months x 101 users (100 lots, 1 stable)</t>
  </si>
  <si>
    <t>Budget = Designated gifts for various projects, lake donations, etc.</t>
  </si>
  <si>
    <t>6240 - Improvements</t>
  </si>
  <si>
    <t>6785 - Security Gate</t>
  </si>
  <si>
    <t>6970 · Memberships/ Fees</t>
  </si>
  <si>
    <t>$1,200 cost offset by $725 in donations</t>
  </si>
  <si>
    <t>7925 - Spillway Diversion</t>
  </si>
  <si>
    <t>Project cancelled</t>
  </si>
  <si>
    <t>6800 - Other Misc.</t>
  </si>
  <si>
    <t>Credt balance (actual column) due to Tree Harvest  Income</t>
  </si>
  <si>
    <t>1/19/16</t>
  </si>
  <si>
    <t>5 months "actual / 7 months "budget"</t>
  </si>
  <si>
    <t>OPERATING FUND</t>
  </si>
  <si>
    <t>Reformatted</t>
  </si>
  <si>
    <t>FY 2015-16 BUDGET UPDATE</t>
  </si>
  <si>
    <t xml:space="preserve">Changes </t>
  </si>
  <si>
    <t xml:space="preserve">and </t>
  </si>
  <si>
    <t>Updates</t>
  </si>
  <si>
    <t>Mid-Year</t>
  </si>
  <si>
    <t>Capital Projects - not meeting criteria for use of reserve funds</t>
  </si>
  <si>
    <t>Capital Expenditures - That meet criteria for use of reserve funds</t>
  </si>
  <si>
    <t>____ - New (Used) Backhoe (unbudgeted)</t>
  </si>
  <si>
    <t>No Change in total income</t>
  </si>
  <si>
    <t>Moved to Capital Projects</t>
  </si>
  <si>
    <t>No change in income</t>
  </si>
  <si>
    <t>Unbudgeted</t>
  </si>
  <si>
    <t>See Formatting changes in Footnotes</t>
  </si>
  <si>
    <t>RESERVE FUND</t>
  </si>
  <si>
    <t>GRANT FUND</t>
  </si>
  <si>
    <t>$50/mo. bacteriological tests; $7000 est. state mandated tests - not always selected  for testing)</t>
  </si>
  <si>
    <t>Beetle trees, air curtain rental, slash burn and ash disposal, etc. Occasionally trees taken down</t>
  </si>
  <si>
    <t>End of life reached this year. Non-budget replacement purchased this year. Capitalized.</t>
  </si>
  <si>
    <t>Legal costs (routine, such as preparing governing documents, assist with policy drafting, etc.)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</si>
</sst>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;\-#,##0.0"/>
    <numFmt numFmtId="169" formatCode="#,##0;\-#,##0"/>
    <numFmt numFmtId="170" formatCode="_(&quot;$&quot;* #,##0.0000_);_(&quot;$&quot;* \(#,##0.0000\);_(&quot;$&quot;* &quot;-&quot;??_);_(@_)"/>
    <numFmt numFmtId="171" formatCode="&quot;$&quot;#,##0"/>
    <numFmt numFmtId="172" formatCode="0.0"/>
    <numFmt numFmtId="173" formatCode="&quot;$&quot;#,##0.00"/>
    <numFmt numFmtId="174" formatCode="_(* #,##0.0_);_(* \(#,##0.0\);_(* &quot;-&quot;?_);_(@_)"/>
    <numFmt numFmtId="175" formatCode="_(* #,##0.0_);_(* \(#,##0.0\);_(* &quot;-&quot;??_);_(@_)"/>
    <numFmt numFmtId="176" formatCode="_(* #,##0_);_(* \(#,##0\);_(* &quot;-&quot;??_);_(@_)"/>
    <numFmt numFmtId="177" formatCode="_-&quot;$&quot;* #,##0.00_-;_-&quot;$&quot;* \(#,##0.00\)_-;_-&quot;$&quot;* &quot;-&quot;??;_-@_-"/>
    <numFmt numFmtId="178" formatCode="_(&quot;$&quot;* #,##0.0_);_(&quot;$&quot;* \(#,##0.0\);_(&quot;$&quot;* &quot;-&quot;?_);_(@_)"/>
    <numFmt numFmtId="179" formatCode="0.0%"/>
    <numFmt numFmtId="180" formatCode="0_);\(0\)"/>
    <numFmt numFmtId="181" formatCode="0.0000%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u val="singleAccounting"/>
      <sz val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trike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b/>
      <u val="single"/>
      <sz val="11"/>
      <color indexed="10"/>
      <name val="Arial"/>
      <family val="2"/>
    </font>
    <font>
      <b/>
      <u val="single"/>
      <sz val="11"/>
      <color indexed="21"/>
      <name val="Arial"/>
      <family val="2"/>
    </font>
    <font>
      <b/>
      <sz val="12"/>
      <color indexed="2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u val="single"/>
      <sz val="11"/>
      <color rgb="FFFF0000"/>
      <name val="Arial"/>
      <family val="2"/>
    </font>
    <font>
      <b/>
      <u val="single"/>
      <sz val="11"/>
      <color rgb="FF00B050"/>
      <name val="Arial"/>
      <family val="2"/>
    </font>
    <font>
      <b/>
      <sz val="12"/>
      <color rgb="FF00B050"/>
      <name val="Arial"/>
      <family val="2"/>
    </font>
    <font>
      <sz val="11"/>
      <color rgb="FF1F497D"/>
      <name val="Calibri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2"/>
      <color theme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9" borderId="1" applyNumberFormat="0" applyAlignment="0" applyProtection="0"/>
    <xf numFmtId="0" fontId="0" fillId="30" borderId="6" applyNumberFormat="0" applyAlignment="0">
      <protection locked="0"/>
    </xf>
    <xf numFmtId="0" fontId="66" fillId="0" borderId="7" applyNumberFormat="0" applyFill="0" applyAlignment="0" applyProtection="0"/>
    <xf numFmtId="0" fontId="67" fillId="31" borderId="0" applyNumberFormat="0" applyBorder="0" applyAlignment="0" applyProtection="0"/>
    <xf numFmtId="0" fontId="0" fillId="32" borderId="8" applyNumberFormat="0" applyFont="0" applyAlignment="0" applyProtection="0"/>
    <xf numFmtId="0" fontId="68" fillId="26" borderId="9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left" wrapText="1"/>
      <protection locked="0"/>
    </xf>
    <xf numFmtId="37" fontId="7" fillId="0" borderId="0" xfId="44" applyNumberFormat="1" applyFont="1" applyFill="1" applyBorder="1" applyAlignment="1" applyProtection="1">
      <alignment horizontal="right"/>
      <protection locked="0"/>
    </xf>
    <xf numFmtId="37" fontId="14" fillId="0" borderId="0" xfId="44" applyNumberFormat="1" applyFont="1" applyFill="1" applyBorder="1" applyAlignment="1" applyProtection="1">
      <alignment horizontal="right"/>
      <protection locked="0"/>
    </xf>
    <xf numFmtId="3" fontId="14" fillId="0" borderId="0" xfId="0" applyNumberFormat="1" applyFont="1" applyFill="1" applyBorder="1" applyAlignment="1" applyProtection="1">
      <alignment/>
      <protection locked="0"/>
    </xf>
    <xf numFmtId="0" fontId="72" fillId="0" borderId="0" xfId="0" applyNumberFormat="1" applyFont="1" applyAlignment="1" applyProtection="1">
      <alignment/>
      <protection locked="0"/>
    </xf>
    <xf numFmtId="0" fontId="73" fillId="0" borderId="0" xfId="0" applyNumberFormat="1" applyFont="1" applyBorder="1" applyAlignment="1" applyProtection="1">
      <alignment/>
      <protection locked="0"/>
    </xf>
    <xf numFmtId="0" fontId="73" fillId="0" borderId="0" xfId="0" applyNumberFormat="1" applyFont="1" applyAlignment="1" applyProtection="1">
      <alignment/>
      <protection locked="0"/>
    </xf>
    <xf numFmtId="37" fontId="7" fillId="0" borderId="0" xfId="44" applyNumberFormat="1" applyFont="1" applyFill="1" applyBorder="1" applyAlignment="1" applyProtection="1">
      <alignment horizontal="right"/>
      <protection locked="0"/>
    </xf>
    <xf numFmtId="37" fontId="8" fillId="0" borderId="0" xfId="60" applyNumberFormat="1" applyFont="1" applyFill="1" applyBorder="1" applyAlignment="1" applyProtection="1">
      <alignment horizontal="center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60" applyNumberFormat="1" applyFont="1" applyFill="1" applyBorder="1" applyAlignment="1" applyProtection="1">
      <alignment horizontal="right"/>
      <protection locked="0"/>
    </xf>
    <xf numFmtId="37" fontId="14" fillId="0" borderId="0" xfId="0" applyNumberFormat="1" applyFont="1" applyFill="1" applyBorder="1" applyAlignment="1" applyProtection="1">
      <alignment horizontal="right" wrapText="1"/>
      <protection locked="0"/>
    </xf>
    <xf numFmtId="37" fontId="7" fillId="0" borderId="0" xfId="0" applyNumberFormat="1" applyFont="1" applyFill="1" applyBorder="1" applyAlignment="1" applyProtection="1">
      <alignment horizontal="right" wrapText="1"/>
      <protection locked="0"/>
    </xf>
    <xf numFmtId="37" fontId="8" fillId="0" borderId="0" xfId="60" applyNumberFormat="1" applyFont="1" applyFill="1" applyBorder="1" applyAlignment="1" applyProtection="1">
      <alignment horizontal="right"/>
      <protection locked="0"/>
    </xf>
    <xf numFmtId="37" fontId="7" fillId="0" borderId="0" xfId="6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 vertical="top" wrapText="1"/>
      <protection locked="0"/>
    </xf>
    <xf numFmtId="37" fontId="7" fillId="0" borderId="0" xfId="0" applyNumberFormat="1" applyFont="1" applyFill="1" applyAlignment="1" applyProtection="1">
      <alignment horizontal="right" wrapText="1"/>
      <protection locked="0"/>
    </xf>
    <xf numFmtId="37" fontId="7" fillId="0" borderId="0" xfId="0" applyNumberFormat="1" applyFont="1" applyAlignment="1" applyProtection="1">
      <alignment horizontal="right"/>
      <protection locked="0"/>
    </xf>
    <xf numFmtId="37" fontId="15" fillId="0" borderId="0" xfId="0" applyNumberFormat="1" applyFont="1" applyFill="1" applyBorder="1" applyAlignment="1" applyProtection="1">
      <alignment horizontal="right"/>
      <protection locked="0"/>
    </xf>
    <xf numFmtId="37" fontId="15" fillId="0" borderId="0" xfId="0" applyNumberFormat="1" applyFont="1" applyBorder="1" applyAlignment="1" applyProtection="1">
      <alignment horizontal="right"/>
      <protection locked="0"/>
    </xf>
    <xf numFmtId="37" fontId="7" fillId="0" borderId="0" xfId="0" applyNumberFormat="1" applyFont="1" applyFill="1" applyAlignment="1" applyProtection="1">
      <alignment horizontal="right"/>
      <protection locked="0"/>
    </xf>
    <xf numFmtId="37" fontId="7" fillId="0" borderId="11" xfId="60" applyNumberFormat="1" applyFont="1" applyFill="1" applyBorder="1" applyAlignment="1" applyProtection="1">
      <alignment horizontal="right"/>
      <protection locked="0"/>
    </xf>
    <xf numFmtId="37" fontId="8" fillId="0" borderId="0" xfId="44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center"/>
      <protection locked="0"/>
    </xf>
    <xf numFmtId="0" fontId="74" fillId="0" borderId="0" xfId="0" applyNumberFormat="1" applyFont="1" applyFill="1" applyBorder="1" applyAlignment="1" applyProtection="1">
      <alignment horizontal="center"/>
      <protection locked="0"/>
    </xf>
    <xf numFmtId="0" fontId="74" fillId="0" borderId="0" xfId="0" applyNumberFormat="1" applyFont="1" applyFill="1" applyBorder="1" applyAlignment="1" applyProtection="1">
      <alignment horizontal="left"/>
      <protection locked="0"/>
    </xf>
    <xf numFmtId="0" fontId="75" fillId="0" borderId="0" xfId="0" applyNumberFormat="1" applyFont="1" applyFill="1" applyBorder="1" applyAlignment="1" applyProtection="1">
      <alignment/>
      <protection locked="0"/>
    </xf>
    <xf numFmtId="0" fontId="74" fillId="0" borderId="0" xfId="0" applyNumberFormat="1" applyFont="1" applyFill="1" applyBorder="1" applyAlignment="1" applyProtection="1">
      <alignment/>
      <protection locked="0"/>
    </xf>
    <xf numFmtId="0" fontId="76" fillId="0" borderId="0" xfId="0" applyNumberFormat="1" applyFont="1" applyFill="1" applyBorder="1" applyAlignment="1" applyProtection="1">
      <alignment/>
      <protection locked="0"/>
    </xf>
    <xf numFmtId="0" fontId="72" fillId="0" borderId="0" xfId="0" applyNumberFormat="1" applyFont="1" applyAlignment="1" applyProtection="1">
      <alignment horizontal="center"/>
      <protection locked="0"/>
    </xf>
    <xf numFmtId="0" fontId="75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37" fontId="7" fillId="0" borderId="0" xfId="44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37" fontId="7" fillId="0" borderId="0" xfId="44" applyNumberFormat="1" applyFont="1" applyFill="1" applyBorder="1" applyAlignment="1" applyProtection="1">
      <alignment horizontal="right" wrapText="1"/>
      <protection locked="0"/>
    </xf>
    <xf numFmtId="37" fontId="14" fillId="0" borderId="0" xfId="0" applyNumberFormat="1" applyFont="1" applyFill="1" applyBorder="1" applyAlignment="1" applyProtection="1">
      <alignment horizontal="right"/>
      <protection locked="0"/>
    </xf>
    <xf numFmtId="0" fontId="74" fillId="0" borderId="0" xfId="0" applyNumberFormat="1" applyFont="1" applyAlignment="1" applyProtection="1">
      <alignment/>
      <protection locked="0"/>
    </xf>
    <xf numFmtId="37" fontId="7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0" fontId="72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5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7" fontId="14" fillId="0" borderId="0" xfId="60" applyNumberFormat="1" applyFont="1" applyFill="1" applyBorder="1" applyAlignment="1" applyProtection="1">
      <alignment horizontal="right"/>
      <protection/>
    </xf>
    <xf numFmtId="0" fontId="77" fillId="0" borderId="0" xfId="0" applyNumberFormat="1" applyFont="1" applyFill="1" applyBorder="1" applyAlignment="1" applyProtection="1">
      <alignment horizontal="left"/>
      <protection locked="0"/>
    </xf>
    <xf numFmtId="37" fontId="16" fillId="0" borderId="0" xfId="0" applyNumberFormat="1" applyFont="1" applyBorder="1" applyAlignment="1" applyProtection="1">
      <alignment horizontal="right"/>
      <protection locked="0"/>
    </xf>
    <xf numFmtId="0" fontId="78" fillId="0" borderId="0" xfId="0" applyNumberFormat="1" applyFont="1" applyBorder="1" applyAlignment="1" applyProtection="1">
      <alignment/>
      <protection locked="0"/>
    </xf>
    <xf numFmtId="49" fontId="79" fillId="0" borderId="0" xfId="0" applyNumberFormat="1" applyFont="1" applyFill="1" applyBorder="1" applyAlignment="1" applyProtection="1">
      <alignment horizontal="center" vertical="center"/>
      <protection locked="0"/>
    </xf>
    <xf numFmtId="37" fontId="80" fillId="0" borderId="0" xfId="44" applyNumberFormat="1" applyFont="1" applyFill="1" applyBorder="1" applyAlignment="1" applyProtection="1">
      <alignment horizontal="right"/>
      <protection locked="0"/>
    </xf>
    <xf numFmtId="37" fontId="80" fillId="0" borderId="0" xfId="60" applyNumberFormat="1" applyFont="1" applyFill="1" applyBorder="1" applyAlignment="1" applyProtection="1">
      <alignment horizontal="right"/>
      <protection locked="0"/>
    </xf>
    <xf numFmtId="37" fontId="80" fillId="0" borderId="0" xfId="0" applyNumberFormat="1" applyFont="1" applyFill="1" applyBorder="1" applyAlignment="1" applyProtection="1">
      <alignment horizontal="right" wrapText="1"/>
      <protection locked="0"/>
    </xf>
    <xf numFmtId="37" fontId="80" fillId="0" borderId="0" xfId="0" applyNumberFormat="1" applyFont="1" applyBorder="1" applyAlignment="1" applyProtection="1">
      <alignment horizontal="right"/>
      <protection locked="0"/>
    </xf>
    <xf numFmtId="37" fontId="80" fillId="0" borderId="0" xfId="0" applyNumberFormat="1" applyFont="1" applyFill="1" applyBorder="1" applyAlignment="1" applyProtection="1">
      <alignment horizontal="right"/>
      <protection locked="0"/>
    </xf>
    <xf numFmtId="0" fontId="78" fillId="0" borderId="0" xfId="0" applyFont="1" applyAlignment="1" applyProtection="1">
      <alignment/>
      <protection locked="0"/>
    </xf>
    <xf numFmtId="3" fontId="7" fillId="0" borderId="0" xfId="44" applyNumberFormat="1" applyFont="1" applyFill="1" applyBorder="1" applyAlignment="1" applyProtection="1">
      <alignment horizontal="right"/>
      <protection locked="0"/>
    </xf>
    <xf numFmtId="0" fontId="81" fillId="0" borderId="0" xfId="0" applyNumberFormat="1" applyFont="1" applyFill="1" applyBorder="1" applyAlignment="1" applyProtection="1">
      <alignment horizontal="center"/>
      <protection locked="0"/>
    </xf>
    <xf numFmtId="49" fontId="81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37" fontId="16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/>
      <protection locked="0"/>
    </xf>
    <xf numFmtId="3" fontId="16" fillId="0" borderId="0" xfId="0" applyNumberFormat="1" applyFont="1" applyBorder="1" applyAlignment="1" applyProtection="1">
      <alignment horizontal="right"/>
      <protection locked="0"/>
    </xf>
    <xf numFmtId="3" fontId="17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3" fontId="19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3" fontId="16" fillId="0" borderId="0" xfId="0" applyNumberFormat="1" applyFont="1" applyFill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/>
      <protection locked="0"/>
    </xf>
    <xf numFmtId="37" fontId="7" fillId="0" borderId="0" xfId="44" applyNumberFormat="1" applyFont="1" applyFill="1" applyBorder="1" applyAlignment="1" applyProtection="1">
      <alignment horizontal="right"/>
      <protection/>
    </xf>
    <xf numFmtId="37" fontId="6" fillId="0" borderId="0" xfId="44" applyNumberFormat="1" applyFont="1" applyFill="1" applyBorder="1" applyAlignment="1" applyProtection="1">
      <alignment horizontal="right"/>
      <protection/>
    </xf>
    <xf numFmtId="37" fontId="14" fillId="0" borderId="0" xfId="44" applyNumberFormat="1" applyFont="1" applyFill="1" applyBorder="1" applyAlignment="1" applyProtection="1">
      <alignment horizontal="right"/>
      <protection/>
    </xf>
    <xf numFmtId="37" fontId="7" fillId="0" borderId="0" xfId="44" applyNumberFormat="1" applyFont="1" applyFill="1" applyAlignment="1" applyProtection="1">
      <alignment horizontal="right"/>
      <protection locked="0"/>
    </xf>
    <xf numFmtId="37" fontId="11" fillId="0" borderId="0" xfId="44" applyNumberFormat="1" applyFont="1" applyFill="1" applyBorder="1" applyAlignment="1" applyProtection="1">
      <alignment horizontal="right"/>
      <protection locked="0"/>
    </xf>
    <xf numFmtId="37" fontId="8" fillId="0" borderId="0" xfId="44" applyNumberFormat="1" applyFont="1" applyFill="1" applyBorder="1" applyAlignment="1" applyProtection="1">
      <alignment horizontal="right"/>
      <protection/>
    </xf>
    <xf numFmtId="37" fontId="6" fillId="0" borderId="0" xfId="44" applyNumberFormat="1" applyFont="1" applyFill="1" applyBorder="1" applyAlignment="1" applyProtection="1">
      <alignment horizontal="right"/>
      <protection locked="0"/>
    </xf>
    <xf numFmtId="0" fontId="81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right"/>
      <protection locked="0"/>
    </xf>
    <xf numFmtId="37" fontId="19" fillId="0" borderId="0" xfId="0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Fill="1" applyBorder="1" applyAlignment="1" applyProtection="1">
      <alignment horizontal="right"/>
      <protection locked="0"/>
    </xf>
    <xf numFmtId="49" fontId="16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Fill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right"/>
      <protection locked="0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Alignment="1">
      <alignment/>
    </xf>
    <xf numFmtId="0" fontId="75" fillId="0" borderId="0" xfId="0" applyNumberFormat="1" applyFont="1" applyAlignment="1" applyProtection="1">
      <alignment/>
      <protection locked="0"/>
    </xf>
    <xf numFmtId="37" fontId="7" fillId="0" borderId="0" xfId="6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/>
      <protection locked="0"/>
    </xf>
    <xf numFmtId="0" fontId="76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wrapText="1"/>
      <protection locked="0"/>
    </xf>
    <xf numFmtId="0" fontId="48" fillId="0" borderId="0" xfId="0" applyFont="1" applyAlignment="1">
      <alignment/>
    </xf>
    <xf numFmtId="49" fontId="7" fillId="0" borderId="0" xfId="0" applyNumberFormat="1" applyFont="1" applyFill="1" applyBorder="1" applyAlignment="1" applyProtection="1">
      <alignment horizontal="fill" vertical="top" readingOrder="1"/>
      <protection locked="0"/>
    </xf>
    <xf numFmtId="37" fontId="7" fillId="0" borderId="0" xfId="44" applyNumberFormat="1" applyFont="1" applyFill="1" applyBorder="1" applyAlignment="1" applyProtection="1">
      <alignment horizontal="fill" vertical="top" readingOrder="1"/>
      <protection locked="0"/>
    </xf>
    <xf numFmtId="37" fontId="14" fillId="0" borderId="0" xfId="0" applyNumberFormat="1" applyFont="1" applyFill="1" applyBorder="1" applyAlignment="1" applyProtection="1">
      <alignment horizontal="fill" vertical="top" readingOrder="1"/>
      <protection locked="0"/>
    </xf>
    <xf numFmtId="37" fontId="7" fillId="0" borderId="0" xfId="0" applyNumberFormat="1" applyFont="1" applyBorder="1" applyAlignment="1" applyProtection="1">
      <alignment horizontal="fill" vertical="top" readingOrder="1"/>
      <protection locked="0"/>
    </xf>
    <xf numFmtId="37" fontId="7" fillId="0" borderId="0" xfId="0" applyNumberFormat="1" applyFont="1" applyFill="1" applyBorder="1" applyAlignment="1" applyProtection="1">
      <alignment horizontal="fill" vertical="top" readingOrder="1"/>
      <protection locked="0"/>
    </xf>
    <xf numFmtId="37" fontId="19" fillId="0" borderId="0" xfId="0" applyNumberFormat="1" applyFont="1" applyFill="1" applyBorder="1" applyAlignment="1" applyProtection="1">
      <alignment horizontal="center"/>
      <protection locked="0"/>
    </xf>
    <xf numFmtId="37" fontId="18" fillId="0" borderId="0" xfId="0" applyNumberFormat="1" applyFont="1" applyFill="1" applyBorder="1" applyAlignment="1" applyProtection="1">
      <alignment horizontal="left"/>
      <protection locked="0"/>
    </xf>
    <xf numFmtId="10" fontId="16" fillId="0" borderId="0" xfId="0" applyNumberFormat="1" applyFont="1" applyFill="1" applyBorder="1" applyAlignment="1" applyProtection="1">
      <alignment horizontal="right"/>
      <protection locked="0"/>
    </xf>
    <xf numFmtId="9" fontId="19" fillId="0" borderId="0" xfId="0" applyNumberFormat="1" applyFont="1" applyFill="1" applyBorder="1" applyAlignment="1" applyProtection="1">
      <alignment horizontal="right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37" fontId="82" fillId="0" borderId="0" xfId="0" applyNumberFormat="1" applyFont="1" applyBorder="1" applyAlignment="1" applyProtection="1">
      <alignment horizontal="left"/>
      <protection locked="0"/>
    </xf>
    <xf numFmtId="0" fontId="83" fillId="0" borderId="0" xfId="0" applyFont="1" applyFill="1" applyAlignment="1" applyProtection="1">
      <alignment horizontal="left"/>
      <protection locked="0"/>
    </xf>
    <xf numFmtId="37" fontId="14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37" fontId="84" fillId="0" borderId="0" xfId="0" applyNumberFormat="1" applyFont="1" applyFill="1" applyBorder="1" applyAlignment="1" applyProtection="1">
      <alignment horizontal="left"/>
      <protection locked="0"/>
    </xf>
    <xf numFmtId="37" fontId="74" fillId="0" borderId="0" xfId="44" applyNumberFormat="1" applyFont="1" applyFill="1" applyBorder="1" applyAlignment="1" applyProtection="1">
      <alignment horizontal="right"/>
      <protection/>
    </xf>
    <xf numFmtId="0" fontId="75" fillId="34" borderId="0" xfId="0" applyNumberFormat="1" applyFont="1" applyFill="1" applyBorder="1" applyAlignment="1" applyProtection="1">
      <alignment/>
      <protection locked="0"/>
    </xf>
    <xf numFmtId="49" fontId="7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4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 applyFill="1" applyAlignment="1">
      <alignment horizontal="center"/>
    </xf>
    <xf numFmtId="37" fontId="7" fillId="33" borderId="0" xfId="0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Alignment="1">
      <alignment horizontal="center"/>
    </xf>
    <xf numFmtId="0" fontId="48" fillId="0" borderId="0" xfId="0" applyFont="1" applyAlignment="1">
      <alignment horizontal="left" vertical="top" readingOrder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37" fontId="7" fillId="0" borderId="0" xfId="0" applyNumberFormat="1" applyFont="1" applyAlignment="1">
      <alignment/>
    </xf>
    <xf numFmtId="9" fontId="7" fillId="0" borderId="0" xfId="60" applyFont="1" applyAlignment="1">
      <alignment/>
    </xf>
    <xf numFmtId="9" fontId="6" fillId="0" borderId="0" xfId="6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8" fillId="0" borderId="0" xfId="60" applyFont="1" applyAlignment="1">
      <alignment horizontal="center"/>
    </xf>
    <xf numFmtId="3" fontId="8" fillId="0" borderId="0" xfId="0" applyNumberFormat="1" applyFont="1" applyAlignment="1">
      <alignment horizontal="center"/>
    </xf>
    <xf numFmtId="37" fontId="8" fillId="0" borderId="0" xfId="60" applyNumberFormat="1" applyFont="1" applyAlignment="1">
      <alignment horizontal="center"/>
    </xf>
    <xf numFmtId="37" fontId="7" fillId="0" borderId="0" xfId="60" applyNumberFormat="1" applyFont="1" applyAlignment="1">
      <alignment/>
    </xf>
    <xf numFmtId="9" fontId="7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37" fontId="7" fillId="0" borderId="0" xfId="0" applyNumberFormat="1" applyFont="1" applyFill="1" applyAlignment="1">
      <alignment/>
    </xf>
    <xf numFmtId="9" fontId="7" fillId="0" borderId="0" xfId="60" applyFont="1" applyFill="1" applyAlignment="1">
      <alignment/>
    </xf>
    <xf numFmtId="3" fontId="6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181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7" fillId="33" borderId="0" xfId="0" applyNumberFormat="1" applyFont="1" applyFill="1" applyAlignment="1">
      <alignment/>
    </xf>
    <xf numFmtId="9" fontId="7" fillId="33" borderId="0" xfId="60" applyFont="1" applyFill="1" applyAlignment="1">
      <alignment/>
    </xf>
    <xf numFmtId="3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37" fontId="7" fillId="33" borderId="0" xfId="0" applyNumberFormat="1" applyFont="1" applyFill="1" applyAlignment="1">
      <alignment horizontal="right"/>
    </xf>
    <xf numFmtId="37" fontId="74" fillId="0" borderId="0" xfId="0" applyNumberFormat="1" applyFont="1" applyFill="1" applyBorder="1" applyAlignment="1" applyProtection="1">
      <alignment horizontal="left"/>
      <protection locked="0"/>
    </xf>
    <xf numFmtId="0" fontId="85" fillId="0" borderId="0" xfId="0" applyFont="1" applyAlignment="1">
      <alignment/>
    </xf>
    <xf numFmtId="3" fontId="14" fillId="0" borderId="0" xfId="44" applyNumberFormat="1" applyFont="1" applyFill="1" applyBorder="1" applyAlignment="1" applyProtection="1">
      <alignment horizontal="right"/>
      <protection locked="0"/>
    </xf>
    <xf numFmtId="3" fontId="74" fillId="0" borderId="0" xfId="0" applyNumberFormat="1" applyFont="1" applyAlignment="1">
      <alignment/>
    </xf>
    <xf numFmtId="37" fontId="20" fillId="0" borderId="0" xfId="0" applyNumberFormat="1" applyFont="1" applyFill="1" applyBorder="1" applyAlignment="1" applyProtection="1">
      <alignment horizontal="right"/>
      <protection locked="0"/>
    </xf>
    <xf numFmtId="37" fontId="6" fillId="33" borderId="0" xfId="44" applyNumberFormat="1" applyFont="1" applyFill="1" applyBorder="1" applyAlignment="1" applyProtection="1">
      <alignment horizontal="right"/>
      <protection locked="0"/>
    </xf>
    <xf numFmtId="37" fontId="86" fillId="0" borderId="0" xfId="44" applyNumberFormat="1" applyFont="1" applyFill="1" applyBorder="1" applyAlignment="1" applyProtection="1">
      <alignment horizontal="right"/>
      <protection locked="0"/>
    </xf>
    <xf numFmtId="37" fontId="86" fillId="0" borderId="0" xfId="0" applyNumberFormat="1" applyFont="1" applyAlignment="1" applyProtection="1">
      <alignment/>
      <protection locked="0"/>
    </xf>
    <xf numFmtId="37" fontId="86" fillId="0" borderId="0" xfId="44" applyNumberFormat="1" applyFont="1" applyFill="1" applyBorder="1" applyAlignment="1" applyProtection="1">
      <alignment horizontal="right"/>
      <protection/>
    </xf>
    <xf numFmtId="37" fontId="75" fillId="0" borderId="0" xfId="44" applyNumberFormat="1" applyFont="1" applyFill="1" applyBorder="1" applyAlignment="1" applyProtection="1">
      <alignment horizontal="right"/>
      <protection/>
    </xf>
    <xf numFmtId="37" fontId="86" fillId="0" borderId="0" xfId="0" applyNumberFormat="1" applyFont="1" applyBorder="1" applyAlignment="1" applyProtection="1">
      <alignment horizontal="right"/>
      <protection locked="0"/>
    </xf>
    <xf numFmtId="49" fontId="87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35" borderId="0" xfId="0" applyNumberFormat="1" applyFont="1" applyFill="1" applyBorder="1" applyAlignment="1" applyProtection="1">
      <alignment/>
      <protection locked="0"/>
    </xf>
    <xf numFmtId="3" fontId="8" fillId="35" borderId="0" xfId="0" applyNumberFormat="1" applyFont="1" applyFill="1" applyBorder="1" applyAlignment="1" applyProtection="1">
      <alignment/>
      <protection locked="0"/>
    </xf>
    <xf numFmtId="3" fontId="19" fillId="35" borderId="0" xfId="0" applyNumberFormat="1" applyFont="1" applyFill="1" applyBorder="1" applyAlignment="1" applyProtection="1">
      <alignment horizontal="right"/>
      <protection locked="0"/>
    </xf>
    <xf numFmtId="3" fontId="19" fillId="35" borderId="0" xfId="0" applyNumberFormat="1" applyFont="1" applyFill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 locked="0"/>
    </xf>
    <xf numFmtId="37" fontId="6" fillId="33" borderId="0" xfId="44" applyNumberFormat="1" applyFont="1" applyFill="1" applyBorder="1" applyAlignment="1" applyProtection="1">
      <alignment horizontal="right"/>
      <protection/>
    </xf>
    <xf numFmtId="3" fontId="74" fillId="35" borderId="0" xfId="0" applyNumberFormat="1" applyFont="1" applyFill="1" applyBorder="1" applyAlignment="1" applyProtection="1">
      <alignment horizontal="left"/>
      <protection locked="0"/>
    </xf>
    <xf numFmtId="37" fontId="14" fillId="35" borderId="0" xfId="60" applyNumberFormat="1" applyFont="1" applyFill="1" applyBorder="1" applyAlignment="1" applyProtection="1">
      <alignment horizontal="right"/>
      <protection/>
    </xf>
    <xf numFmtId="37" fontId="7" fillId="33" borderId="0" xfId="0" applyNumberFormat="1" applyFont="1" applyFill="1" applyBorder="1" applyAlignment="1" applyProtection="1">
      <alignment horizontal="left"/>
      <protection locked="0"/>
    </xf>
    <xf numFmtId="37" fontId="6" fillId="0" borderId="0" xfId="6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37" fontId="6" fillId="0" borderId="0" xfId="0" applyNumberFormat="1" applyFont="1" applyFill="1" applyBorder="1" applyAlignment="1" applyProtection="1">
      <alignment horizontal="center" wrapText="1"/>
      <protection locked="0"/>
    </xf>
    <xf numFmtId="0" fontId="48" fillId="0" borderId="0" xfId="0" applyFont="1" applyFill="1" applyAlignment="1">
      <alignment/>
    </xf>
    <xf numFmtId="49" fontId="75" fillId="0" borderId="0" xfId="0" applyNumberFormat="1" applyFont="1" applyFill="1" applyBorder="1" applyAlignment="1" applyProtection="1">
      <alignment horizontal="left"/>
      <protection locked="0"/>
    </xf>
    <xf numFmtId="49" fontId="75" fillId="0" borderId="0" xfId="0" applyNumberFormat="1" applyFont="1" applyFill="1" applyBorder="1" applyAlignment="1" applyProtection="1">
      <alignment/>
      <protection locked="0"/>
    </xf>
    <xf numFmtId="0" fontId="88" fillId="0" borderId="0" xfId="0" applyNumberFormat="1" applyFont="1" applyFill="1" applyBorder="1" applyAlignment="1" applyProtection="1">
      <alignment horizontal="left"/>
      <protection locked="0"/>
    </xf>
    <xf numFmtId="37" fontId="14" fillId="0" borderId="0" xfId="60" applyNumberFormat="1" applyFont="1" applyFill="1" applyBorder="1" applyAlignment="1" applyProtection="1">
      <alignment horizontal="right"/>
      <protection locked="0"/>
    </xf>
    <xf numFmtId="37" fontId="6" fillId="0" borderId="0" xfId="6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 wrapText="1"/>
      <protection locked="0"/>
    </xf>
    <xf numFmtId="37" fontId="7" fillId="33" borderId="0" xfId="6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 locked="0"/>
    </xf>
    <xf numFmtId="0" fontId="75" fillId="0" borderId="0" xfId="0" applyNumberFormat="1" applyFont="1" applyFill="1" applyAlignment="1" applyProtection="1">
      <alignment/>
      <protection locked="0"/>
    </xf>
    <xf numFmtId="0" fontId="73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37" fontId="76" fillId="0" borderId="0" xfId="44" applyNumberFormat="1" applyFont="1" applyFill="1" applyBorder="1" applyAlignment="1" applyProtection="1">
      <alignment horizontal="right"/>
      <protection/>
    </xf>
    <xf numFmtId="37" fontId="7" fillId="33" borderId="0" xfId="44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left" wrapText="1"/>
      <protection locked="0"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33" borderId="0" xfId="44" applyNumberFormat="1" applyFont="1" applyFill="1" applyBorder="1" applyAlignment="1" applyProtection="1">
      <alignment horizontal="center"/>
      <protection locked="0"/>
    </xf>
    <xf numFmtId="37" fontId="8" fillId="33" borderId="0" xfId="44" applyNumberFormat="1" applyFont="1" applyFill="1" applyBorder="1" applyAlignment="1" applyProtection="1">
      <alignment horizontal="center"/>
      <protection locked="0"/>
    </xf>
    <xf numFmtId="37" fontId="7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6" fillId="35" borderId="0" xfId="0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Alignment="1" applyProtection="1">
      <alignment/>
      <protection locked="0"/>
    </xf>
    <xf numFmtId="37" fontId="8" fillId="33" borderId="0" xfId="44" applyNumberFormat="1" applyFont="1" applyFill="1" applyBorder="1" applyAlignment="1" applyProtection="1">
      <alignment horizontal="right"/>
      <protection locked="0"/>
    </xf>
    <xf numFmtId="37" fontId="6" fillId="0" borderId="0" xfId="60" applyNumberFormat="1" applyFont="1" applyFill="1" applyBorder="1" applyAlignment="1" applyProtection="1">
      <alignment horizontal="center"/>
      <protection locked="0"/>
    </xf>
    <xf numFmtId="37" fontId="8" fillId="0" borderId="0" xfId="44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Alignment="1" applyProtection="1">
      <alignment/>
      <protection locked="0"/>
    </xf>
    <xf numFmtId="37" fontId="89" fillId="0" borderId="0" xfId="0" applyNumberFormat="1" applyFont="1" applyFill="1" applyBorder="1" applyAlignment="1" applyProtection="1">
      <alignment horizontal="left"/>
      <protection locked="0"/>
    </xf>
    <xf numFmtId="37" fontId="1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1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Alignment="1" applyProtection="1">
      <alignment horizontal="right"/>
      <protection locked="0"/>
    </xf>
    <xf numFmtId="37" fontId="14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7" fillId="33" borderId="0" xfId="0" applyNumberFormat="1" applyFont="1" applyFill="1" applyAlignment="1" applyProtection="1">
      <alignment/>
      <protection locked="0"/>
    </xf>
    <xf numFmtId="37" fontId="14" fillId="0" borderId="0" xfId="0" applyNumberFormat="1" applyFont="1" applyFill="1" applyAlignment="1" applyProtection="1">
      <alignment/>
      <protection locked="0"/>
    </xf>
    <xf numFmtId="49" fontId="74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37" fontId="6" fillId="33" borderId="0" xfId="60" applyNumberFormat="1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 wrapText="1"/>
      <protection locked="0"/>
    </xf>
    <xf numFmtId="37" fontId="8" fillId="33" borderId="0" xfId="60" applyNumberFormat="1" applyFont="1" applyFill="1" applyBorder="1" applyAlignment="1" applyProtection="1">
      <alignment horizontal="center"/>
      <protection locked="0"/>
    </xf>
    <xf numFmtId="37" fontId="8" fillId="33" borderId="0" xfId="0" applyNumberFormat="1" applyFont="1" applyFill="1" applyBorder="1" applyAlignment="1" applyProtection="1">
      <alignment horizontal="center" wrapText="1"/>
      <protection locked="0"/>
    </xf>
    <xf numFmtId="37" fontId="6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88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put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2"/>
  <sheetViews>
    <sheetView tabSelected="1" view="pageBreakPreview" zoomScale="75" zoomScaleNormal="75" zoomScaleSheetLayoutView="75" workbookViewId="0" topLeftCell="A1">
      <pane ySplit="1" topLeftCell="A218" activePane="bottomLeft" state="frozen"/>
      <selection pane="topLeft" activeCell="A1" sqref="A1"/>
      <selection pane="bottomLeft" activeCell="B235" sqref="B235"/>
    </sheetView>
  </sheetViews>
  <sheetFormatPr defaultColWidth="9.140625" defaultRowHeight="12.75"/>
  <cols>
    <col min="1" max="1" width="4.7109375" style="31" customWidth="1"/>
    <col min="2" max="2" width="61.140625" style="4" customWidth="1"/>
    <col min="3" max="3" width="10.140625" style="4" hidden="1" customWidth="1"/>
    <col min="4" max="4" width="14.57421875" style="110" customWidth="1"/>
    <col min="5" max="5" width="13.57421875" style="110" customWidth="1"/>
    <col min="6" max="6" width="15.00390625" style="47" customWidth="1"/>
    <col min="7" max="7" width="11.8515625" style="42" customWidth="1"/>
    <col min="8" max="8" width="15.00390625" style="43" customWidth="1"/>
    <col min="9" max="9" width="10.7109375" style="43" customWidth="1"/>
    <col min="10" max="18" width="9.140625" style="43" customWidth="1"/>
    <col min="19" max="19" width="9.140625" style="46" customWidth="1"/>
    <col min="20" max="20" width="10.28125" style="46" customWidth="1"/>
    <col min="21" max="16384" width="9.140625" style="2" customWidth="1"/>
  </cols>
  <sheetData>
    <row r="1" spans="1:20" s="8" customFormat="1" ht="15" customHeight="1">
      <c r="A1" s="29"/>
      <c r="B1" s="270" t="s">
        <v>53</v>
      </c>
      <c r="C1" s="58"/>
      <c r="D1" s="59"/>
      <c r="E1" s="59"/>
      <c r="F1" s="35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6"/>
      <c r="T1" s="46"/>
    </row>
    <row r="2" spans="1:20" s="8" customFormat="1" ht="15" customHeight="1">
      <c r="A2" s="22"/>
      <c r="B2" s="271" t="s">
        <v>297</v>
      </c>
      <c r="C2" s="21"/>
      <c r="D2" s="26"/>
      <c r="E2" s="26"/>
      <c r="F2" s="35"/>
      <c r="G2" s="37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4"/>
      <c r="T2" s="34"/>
    </row>
    <row r="3" spans="1:20" s="89" customFormat="1" ht="15" customHeight="1">
      <c r="A3" s="82"/>
      <c r="B3" s="272" t="s">
        <v>293</v>
      </c>
      <c r="C3" s="83"/>
      <c r="D3" s="84"/>
      <c r="E3" s="84"/>
      <c r="F3" s="85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88"/>
    </row>
    <row r="4" spans="1:20" s="89" customFormat="1" ht="15" customHeight="1">
      <c r="A4" s="82"/>
      <c r="B4" s="208"/>
      <c r="C4" s="83"/>
      <c r="D4" s="84"/>
      <c r="E4" s="84"/>
      <c r="F4" s="85"/>
      <c r="G4" s="86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  <c r="T4" s="88"/>
    </row>
    <row r="5" spans="1:20" s="89" customFormat="1" ht="15" customHeight="1">
      <c r="A5" s="82"/>
      <c r="B5" s="262" t="s">
        <v>294</v>
      </c>
      <c r="C5" s="83"/>
      <c r="D5" s="84"/>
      <c r="E5" s="84"/>
      <c r="F5" s="85"/>
      <c r="G5" s="86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  <c r="T5" s="88"/>
    </row>
    <row r="6" spans="1:20" s="89" customFormat="1" ht="15" customHeight="1">
      <c r="A6" s="82"/>
      <c r="B6" s="262" t="s">
        <v>309</v>
      </c>
      <c r="C6" s="83"/>
      <c r="D6" s="84"/>
      <c r="E6" s="84"/>
      <c r="F6" s="85"/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  <c r="T6" s="88"/>
    </row>
    <row r="7" spans="1:20" s="11" customFormat="1" ht="15" customHeight="1">
      <c r="A7" s="52"/>
      <c r="D7" s="50"/>
      <c r="E7" s="50"/>
      <c r="F7" s="60"/>
      <c r="G7" s="60"/>
      <c r="H7" s="50"/>
      <c r="I7" s="34"/>
      <c r="J7" s="40"/>
      <c r="K7" s="40"/>
      <c r="L7" s="40"/>
      <c r="M7" s="40"/>
      <c r="N7" s="40"/>
      <c r="O7" s="40"/>
      <c r="P7" s="40"/>
      <c r="Q7" s="40"/>
      <c r="R7" s="40"/>
      <c r="S7" s="49"/>
      <c r="T7" s="49"/>
    </row>
    <row r="8" spans="1:20" s="11" customFormat="1" ht="15" customHeight="1">
      <c r="A8" s="52"/>
      <c r="D8" s="237" t="s">
        <v>274</v>
      </c>
      <c r="E8" s="237" t="s">
        <v>298</v>
      </c>
      <c r="F8" s="263"/>
      <c r="G8" s="263"/>
      <c r="H8" s="237" t="s">
        <v>301</v>
      </c>
      <c r="I8" s="34"/>
      <c r="J8" s="40"/>
      <c r="K8" s="40"/>
      <c r="L8" s="40"/>
      <c r="M8" s="40"/>
      <c r="N8" s="40"/>
      <c r="O8" s="40"/>
      <c r="P8" s="40"/>
      <c r="Q8" s="40"/>
      <c r="R8" s="40"/>
      <c r="S8" s="49"/>
      <c r="T8" s="49"/>
    </row>
    <row r="9" spans="4:20" s="8" customFormat="1" ht="15" customHeight="1">
      <c r="D9" s="238" t="s">
        <v>36</v>
      </c>
      <c r="E9" s="238" t="s">
        <v>299</v>
      </c>
      <c r="F9" s="264" t="s">
        <v>271</v>
      </c>
      <c r="G9" s="265" t="s">
        <v>273</v>
      </c>
      <c r="H9" s="238" t="s">
        <v>275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8"/>
      <c r="T9" s="38"/>
    </row>
    <row r="10" spans="4:20" s="8" customFormat="1" ht="15" customHeight="1">
      <c r="D10" s="239" t="s">
        <v>296</v>
      </c>
      <c r="E10" s="239" t="s">
        <v>300</v>
      </c>
      <c r="F10" s="266" t="s">
        <v>272</v>
      </c>
      <c r="G10" s="267" t="s">
        <v>36</v>
      </c>
      <c r="H10" s="239" t="s">
        <v>36</v>
      </c>
      <c r="I10" s="33"/>
      <c r="J10" s="33" t="s">
        <v>279</v>
      </c>
      <c r="K10" s="33"/>
      <c r="L10" s="33"/>
      <c r="M10" s="33"/>
      <c r="N10" s="33"/>
      <c r="O10" s="33"/>
      <c r="P10" s="33"/>
      <c r="Q10" s="33"/>
      <c r="R10" s="33"/>
      <c r="S10" s="38"/>
      <c r="T10" s="38"/>
    </row>
    <row r="11" spans="1:20" s="8" customFormat="1" ht="15" customHeight="1">
      <c r="A11" s="153" t="s">
        <v>295</v>
      </c>
      <c r="D11" s="48"/>
      <c r="E11" s="48"/>
      <c r="F11" s="249"/>
      <c r="G11" s="220"/>
      <c r="H11" s="48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8"/>
      <c r="T11" s="38"/>
    </row>
    <row r="12" spans="4:20" s="8" customFormat="1" ht="15" customHeight="1">
      <c r="D12" s="48"/>
      <c r="E12" s="48"/>
      <c r="F12" s="249"/>
      <c r="G12" s="220"/>
      <c r="H12" s="48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8"/>
      <c r="T12" s="38"/>
    </row>
    <row r="13" spans="1:20" s="8" customFormat="1" ht="15" customHeight="1">
      <c r="A13" s="53" t="s">
        <v>0</v>
      </c>
      <c r="D13" s="48"/>
      <c r="E13" s="48"/>
      <c r="G13" s="148"/>
      <c r="H13" s="148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8"/>
      <c r="T13" s="38"/>
    </row>
    <row r="14" spans="1:20" s="8" customFormat="1" ht="15" customHeight="1">
      <c r="A14" s="54" t="s">
        <v>146</v>
      </c>
      <c r="D14" s="26"/>
      <c r="E14" s="26"/>
      <c r="F14" s="35"/>
      <c r="G14" s="148"/>
      <c r="H14" s="148"/>
      <c r="I14" s="40"/>
      <c r="J14" s="37"/>
      <c r="K14" s="40"/>
      <c r="L14" s="40"/>
      <c r="M14" s="40"/>
      <c r="N14" s="40"/>
      <c r="O14" s="40"/>
      <c r="P14" s="40"/>
      <c r="Q14" s="40"/>
      <c r="R14" s="40"/>
      <c r="S14" s="34"/>
      <c r="T14" s="34"/>
    </row>
    <row r="15" spans="1:20" s="8" customFormat="1" ht="15" customHeight="1">
      <c r="A15" s="54"/>
      <c r="B15" s="19" t="s">
        <v>62</v>
      </c>
      <c r="C15" s="19"/>
      <c r="D15" s="26">
        <f>+G242</f>
        <v>218400</v>
      </c>
      <c r="E15" s="26"/>
      <c r="F15" s="26">
        <v>98583</v>
      </c>
      <c r="G15" s="240">
        <f>+D15-F15</f>
        <v>119817</v>
      </c>
      <c r="H15" s="240">
        <f>+F15+G15</f>
        <v>218400</v>
      </c>
      <c r="I15" s="64" t="s">
        <v>282</v>
      </c>
      <c r="J15" s="37"/>
      <c r="K15" s="37"/>
      <c r="L15" s="37"/>
      <c r="M15" s="37"/>
      <c r="N15" s="37"/>
      <c r="O15" s="37"/>
      <c r="P15" s="37"/>
      <c r="Q15" s="37"/>
      <c r="R15" s="37"/>
      <c r="S15" s="34"/>
      <c r="T15" s="34"/>
    </row>
    <row r="16" spans="1:20" s="8" customFormat="1" ht="15" customHeight="1">
      <c r="A16" s="54"/>
      <c r="B16" s="19" t="s">
        <v>63</v>
      </c>
      <c r="C16" s="19"/>
      <c r="D16" s="27">
        <f>+G243</f>
        <v>20700</v>
      </c>
      <c r="E16" s="26"/>
      <c r="F16" s="27">
        <v>9413</v>
      </c>
      <c r="G16" s="258">
        <f>+D16-F16</f>
        <v>11287</v>
      </c>
      <c r="H16" s="258">
        <f aca="true" t="shared" si="0" ref="H16:H78">+F16+G16</f>
        <v>20700</v>
      </c>
      <c r="I16" s="64" t="s">
        <v>282</v>
      </c>
      <c r="J16" s="36"/>
      <c r="K16" s="36"/>
      <c r="L16" s="36"/>
      <c r="M16" s="36"/>
      <c r="N16" s="36"/>
      <c r="O16" s="36"/>
      <c r="P16" s="36"/>
      <c r="Q16" s="36"/>
      <c r="R16" s="36"/>
      <c r="S16" s="62"/>
      <c r="T16" s="62"/>
    </row>
    <row r="17" spans="1:20" s="8" customFormat="1" ht="15" customHeight="1">
      <c r="A17" s="29"/>
      <c r="B17" s="19" t="s">
        <v>64</v>
      </c>
      <c r="C17" s="19"/>
      <c r="D17" s="107">
        <f>SUM(D15:D16)</f>
        <v>239100</v>
      </c>
      <c r="E17" s="107"/>
      <c r="F17" s="39">
        <f>SUM(F15:F16)</f>
        <v>107996</v>
      </c>
      <c r="G17" s="240">
        <f>SUM(G15:G16)</f>
        <v>131104</v>
      </c>
      <c r="H17" s="240">
        <f>SUM(H15:H16)</f>
        <v>239100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s="8" customFormat="1" ht="15" customHeight="1">
      <c r="A18" s="54"/>
      <c r="B18" s="19"/>
      <c r="C18" s="19"/>
      <c r="D18" s="107"/>
      <c r="E18" s="107"/>
      <c r="F18" s="39"/>
      <c r="G18" s="148"/>
      <c r="H18" s="240"/>
      <c r="I18" s="37"/>
      <c r="J18" s="37"/>
      <c r="K18" s="40"/>
      <c r="L18" s="40"/>
      <c r="M18" s="40"/>
      <c r="N18" s="40"/>
      <c r="O18" s="40"/>
      <c r="P18" s="40"/>
      <c r="Q18" s="40"/>
      <c r="R18" s="40"/>
      <c r="S18" s="34"/>
      <c r="T18" s="34"/>
    </row>
    <row r="19" spans="1:20" s="8" customFormat="1" ht="15" customHeight="1">
      <c r="A19" s="54" t="s">
        <v>158</v>
      </c>
      <c r="D19" s="26">
        <v>100</v>
      </c>
      <c r="E19" s="26"/>
      <c r="F19" s="35">
        <v>0</v>
      </c>
      <c r="G19" s="240">
        <f>+D19-F19</f>
        <v>100</v>
      </c>
      <c r="H19" s="240">
        <f t="shared" si="0"/>
        <v>100</v>
      </c>
      <c r="I19" s="156" t="s">
        <v>147</v>
      </c>
      <c r="J19" s="40"/>
      <c r="L19" s="40"/>
      <c r="M19" s="40"/>
      <c r="N19" s="40"/>
      <c r="O19" s="40"/>
      <c r="P19" s="40"/>
      <c r="Q19" s="40"/>
      <c r="R19" s="40"/>
      <c r="S19" s="34"/>
      <c r="T19" s="34"/>
    </row>
    <row r="20" spans="1:20" s="8" customFormat="1" ht="15" customHeight="1">
      <c r="A20" s="54" t="s">
        <v>159</v>
      </c>
      <c r="D20" s="26">
        <f>101*300</f>
        <v>30300</v>
      </c>
      <c r="E20" s="26"/>
      <c r="F20" s="35">
        <v>12625</v>
      </c>
      <c r="G20" s="240">
        <f>+D20-F20</f>
        <v>17675</v>
      </c>
      <c r="H20" s="240">
        <f t="shared" si="0"/>
        <v>30300</v>
      </c>
      <c r="I20" s="156" t="s">
        <v>283</v>
      </c>
      <c r="J20" s="40"/>
      <c r="L20" s="40"/>
      <c r="M20" s="40"/>
      <c r="N20" s="40"/>
      <c r="O20" s="40"/>
      <c r="P20" s="40"/>
      <c r="Q20" s="40"/>
      <c r="R20" s="40"/>
      <c r="S20" s="34"/>
      <c r="T20" s="34"/>
    </row>
    <row r="21" spans="1:20" s="8" customFormat="1" ht="15" customHeight="1">
      <c r="A21" s="54" t="s">
        <v>280</v>
      </c>
      <c r="B21" s="12"/>
      <c r="D21" s="26">
        <v>1</v>
      </c>
      <c r="E21" s="26"/>
      <c r="F21" s="35">
        <v>0</v>
      </c>
      <c r="G21" s="240">
        <f aca="true" t="shared" si="1" ref="G21:G26">+D21-F21</f>
        <v>1</v>
      </c>
      <c r="H21" s="240">
        <f t="shared" si="0"/>
        <v>1</v>
      </c>
      <c r="J21" s="40"/>
      <c r="L21" s="40"/>
      <c r="M21" s="40"/>
      <c r="N21" s="40"/>
      <c r="O21" s="40"/>
      <c r="P21" s="40"/>
      <c r="Q21" s="40"/>
      <c r="R21" s="40"/>
      <c r="S21" s="34"/>
      <c r="T21" s="34"/>
    </row>
    <row r="22" spans="1:20" s="8" customFormat="1" ht="15" customHeight="1">
      <c r="A22" s="54" t="s">
        <v>160</v>
      </c>
      <c r="D22" s="26">
        <v>0</v>
      </c>
      <c r="E22" s="26"/>
      <c r="F22" s="35">
        <v>655</v>
      </c>
      <c r="G22" s="240">
        <f t="shared" si="1"/>
        <v>-655</v>
      </c>
      <c r="H22" s="240">
        <f t="shared" si="0"/>
        <v>0</v>
      </c>
      <c r="I22" s="157" t="s">
        <v>284</v>
      </c>
      <c r="J22" s="40"/>
      <c r="L22" s="40"/>
      <c r="M22" s="40"/>
      <c r="N22" s="40"/>
      <c r="O22" s="40"/>
      <c r="P22" s="40"/>
      <c r="Q22" s="40"/>
      <c r="R22" s="40"/>
      <c r="S22" s="34"/>
      <c r="T22" s="34"/>
    </row>
    <row r="23" spans="1:20" s="8" customFormat="1" ht="15" customHeight="1">
      <c r="A23" s="54" t="s">
        <v>281</v>
      </c>
      <c r="D23" s="26">
        <v>0</v>
      </c>
      <c r="E23" s="26"/>
      <c r="F23" s="35">
        <v>9</v>
      </c>
      <c r="G23" s="240">
        <f t="shared" si="1"/>
        <v>-9</v>
      </c>
      <c r="H23" s="240">
        <f t="shared" si="0"/>
        <v>0</v>
      </c>
      <c r="I23" s="157"/>
      <c r="J23" s="40"/>
      <c r="L23" s="40"/>
      <c r="M23" s="40"/>
      <c r="N23" s="40"/>
      <c r="O23" s="40"/>
      <c r="P23" s="40"/>
      <c r="Q23" s="40"/>
      <c r="R23" s="40"/>
      <c r="S23" s="34"/>
      <c r="T23" s="34"/>
    </row>
    <row r="24" spans="1:20" s="8" customFormat="1" ht="15" customHeight="1">
      <c r="A24" s="54" t="s">
        <v>34</v>
      </c>
      <c r="D24" s="26">
        <v>0</v>
      </c>
      <c r="E24" s="26"/>
      <c r="F24" s="35">
        <v>227</v>
      </c>
      <c r="G24" s="240">
        <f t="shared" si="1"/>
        <v>-227</v>
      </c>
      <c r="H24" s="240">
        <f t="shared" si="0"/>
        <v>0</v>
      </c>
      <c r="I24" s="37"/>
      <c r="J24" s="40"/>
      <c r="L24" s="40"/>
      <c r="M24" s="40"/>
      <c r="N24" s="40"/>
      <c r="O24" s="40"/>
      <c r="P24" s="40"/>
      <c r="Q24" s="40"/>
      <c r="R24" s="40"/>
      <c r="S24" s="34"/>
      <c r="T24" s="34"/>
    </row>
    <row r="25" spans="1:20" s="8" customFormat="1" ht="15" customHeight="1">
      <c r="A25" s="54" t="s">
        <v>252</v>
      </c>
      <c r="B25" s="12"/>
      <c r="D25" s="26">
        <f>+'High Meadows'!F37</f>
        <v>2079</v>
      </c>
      <c r="E25" s="26"/>
      <c r="F25" s="35">
        <v>2079</v>
      </c>
      <c r="G25" s="240">
        <f t="shared" si="1"/>
        <v>0</v>
      </c>
      <c r="H25" s="240">
        <f t="shared" si="0"/>
        <v>2079</v>
      </c>
      <c r="I25" s="197" t="s">
        <v>254</v>
      </c>
      <c r="J25" s="40"/>
      <c r="L25" s="40"/>
      <c r="M25" s="40"/>
      <c r="N25" s="40"/>
      <c r="O25" s="40"/>
      <c r="P25" s="40"/>
      <c r="Q25" s="40"/>
      <c r="R25" s="40"/>
      <c r="S25" s="34"/>
      <c r="T25" s="34"/>
    </row>
    <row r="26" spans="1:20" s="8" customFormat="1" ht="15" customHeight="1">
      <c r="A26" s="54" t="s">
        <v>253</v>
      </c>
      <c r="B26" s="12"/>
      <c r="D26" s="27">
        <f>+'High Meadows'!H37</f>
        <v>432</v>
      </c>
      <c r="E26" s="27"/>
      <c r="F26" s="225">
        <v>432</v>
      </c>
      <c r="G26" s="258">
        <f t="shared" si="1"/>
        <v>0</v>
      </c>
      <c r="H26" s="258">
        <f t="shared" si="0"/>
        <v>432</v>
      </c>
      <c r="I26" s="197" t="s">
        <v>254</v>
      </c>
      <c r="J26" s="40"/>
      <c r="L26" s="40"/>
      <c r="M26" s="40"/>
      <c r="N26" s="40"/>
      <c r="O26" s="40"/>
      <c r="P26" s="40"/>
      <c r="Q26" s="40"/>
      <c r="R26" s="40"/>
      <c r="S26" s="34"/>
      <c r="T26" s="34"/>
    </row>
    <row r="27" spans="1:20" s="8" customFormat="1" ht="15" customHeight="1">
      <c r="A27" s="54"/>
      <c r="D27" s="26"/>
      <c r="E27" s="26"/>
      <c r="F27" s="35"/>
      <c r="G27" s="219"/>
      <c r="H27" s="240"/>
      <c r="I27" s="40"/>
      <c r="J27" s="40"/>
      <c r="L27" s="40"/>
      <c r="M27" s="40"/>
      <c r="N27" s="40"/>
      <c r="O27" s="40"/>
      <c r="P27" s="40"/>
      <c r="Q27" s="40"/>
      <c r="R27" s="40"/>
      <c r="S27" s="34"/>
      <c r="T27" s="34"/>
    </row>
    <row r="28" spans="1:20" s="8" customFormat="1" ht="15" customHeight="1">
      <c r="A28" s="29"/>
      <c r="B28" s="13" t="s">
        <v>120</v>
      </c>
      <c r="C28" s="13"/>
      <c r="D28" s="214">
        <f>SUM(D17:D26)</f>
        <v>272012</v>
      </c>
      <c r="E28" s="108"/>
      <c r="F28" s="226">
        <f>SUM(F17:F26)</f>
        <v>124023</v>
      </c>
      <c r="G28" s="259">
        <f>SUM(G17:G26)</f>
        <v>147989</v>
      </c>
      <c r="H28" s="268">
        <f>SUM(H17:H26)</f>
        <v>272012</v>
      </c>
      <c r="I28" s="217" t="s">
        <v>305</v>
      </c>
      <c r="J28" s="165"/>
      <c r="K28" s="213"/>
      <c r="L28" s="40"/>
      <c r="M28" s="40"/>
      <c r="N28" s="40"/>
      <c r="O28" s="40"/>
      <c r="P28" s="40"/>
      <c r="Q28" s="40"/>
      <c r="R28" s="40"/>
      <c r="S28" s="34"/>
      <c r="T28" s="34"/>
    </row>
    <row r="29" spans="1:20" s="8" customFormat="1" ht="15" customHeight="1">
      <c r="A29" s="29"/>
      <c r="B29" s="19"/>
      <c r="C29" s="19"/>
      <c r="D29" s="26"/>
      <c r="E29" s="26"/>
      <c r="F29" s="35"/>
      <c r="G29" s="148"/>
      <c r="H29" s="240"/>
      <c r="I29" s="40"/>
      <c r="J29" s="40"/>
      <c r="L29" s="40"/>
      <c r="M29" s="40"/>
      <c r="N29" s="40"/>
      <c r="O29" s="40"/>
      <c r="P29" s="40"/>
      <c r="Q29" s="40"/>
      <c r="R29" s="40"/>
      <c r="S29" s="34"/>
      <c r="T29" s="34"/>
    </row>
    <row r="30" spans="1:20" s="8" customFormat="1" ht="15" customHeight="1">
      <c r="A30" s="53" t="s">
        <v>55</v>
      </c>
      <c r="D30" s="26"/>
      <c r="E30" s="26"/>
      <c r="F30" s="35"/>
      <c r="G30" s="148"/>
      <c r="H30" s="240"/>
      <c r="I30" s="40"/>
      <c r="J30" s="40"/>
      <c r="L30" s="40"/>
      <c r="M30" s="40"/>
      <c r="N30" s="40"/>
      <c r="O30" s="40"/>
      <c r="P30" s="40"/>
      <c r="Q30" s="40"/>
      <c r="R30" s="40"/>
      <c r="S30" s="34"/>
      <c r="T30" s="34"/>
    </row>
    <row r="31" spans="1:20" s="8" customFormat="1" ht="15" customHeight="1">
      <c r="A31" s="53"/>
      <c r="D31" s="26"/>
      <c r="E31" s="26"/>
      <c r="F31" s="35"/>
      <c r="G31" s="148"/>
      <c r="H31" s="240"/>
      <c r="I31" s="40"/>
      <c r="J31" s="40"/>
      <c r="L31" s="40"/>
      <c r="M31" s="40"/>
      <c r="N31" s="40"/>
      <c r="O31" s="40"/>
      <c r="P31" s="40"/>
      <c r="Q31" s="40"/>
      <c r="R31" s="40"/>
      <c r="S31" s="34"/>
      <c r="T31" s="34"/>
    </row>
    <row r="32" spans="1:20" s="8" customFormat="1" ht="15" customHeight="1">
      <c r="A32" s="55" t="s">
        <v>58</v>
      </c>
      <c r="D32" s="26"/>
      <c r="E32" s="26"/>
      <c r="F32" s="35"/>
      <c r="G32" s="148"/>
      <c r="H32" s="240"/>
      <c r="I32" s="40"/>
      <c r="J32" s="40"/>
      <c r="L32" s="40"/>
      <c r="M32" s="40"/>
      <c r="N32" s="40"/>
      <c r="O32" s="40"/>
      <c r="P32" s="40"/>
      <c r="Q32" s="40"/>
      <c r="R32" s="40"/>
      <c r="S32" s="34"/>
      <c r="T32" s="34"/>
    </row>
    <row r="33" spans="1:20" s="8" customFormat="1" ht="15" customHeight="1">
      <c r="A33" s="54"/>
      <c r="B33" s="19" t="s">
        <v>1</v>
      </c>
      <c r="C33" s="19"/>
      <c r="D33" s="26">
        <v>44395</v>
      </c>
      <c r="E33" s="26"/>
      <c r="F33" s="39">
        <v>18498</v>
      </c>
      <c r="G33" s="240">
        <f>+D33-F33</f>
        <v>25897</v>
      </c>
      <c r="H33" s="240">
        <f t="shared" si="0"/>
        <v>44395</v>
      </c>
      <c r="I33" s="37"/>
      <c r="J33" s="40"/>
      <c r="L33" s="40"/>
      <c r="M33" s="40"/>
      <c r="N33" s="40"/>
      <c r="O33" s="40"/>
      <c r="P33" s="40"/>
      <c r="Q33" s="40"/>
      <c r="R33" s="40"/>
      <c r="S33" s="34"/>
      <c r="T33" s="34"/>
    </row>
    <row r="34" spans="1:20" s="8" customFormat="1" ht="15" customHeight="1">
      <c r="A34" s="54"/>
      <c r="B34" s="19" t="s">
        <v>2</v>
      </c>
      <c r="C34" s="19"/>
      <c r="D34" s="26">
        <v>3900</v>
      </c>
      <c r="E34" s="26"/>
      <c r="F34" s="39">
        <v>1514</v>
      </c>
      <c r="G34" s="240">
        <f aca="true" t="shared" si="2" ref="G34:G40">+D34-F34</f>
        <v>2386</v>
      </c>
      <c r="H34" s="240">
        <f t="shared" si="0"/>
        <v>3900</v>
      </c>
      <c r="I34" s="37"/>
      <c r="J34" s="40"/>
      <c r="L34" s="40"/>
      <c r="M34" s="40"/>
      <c r="N34" s="40"/>
      <c r="O34" s="40"/>
      <c r="P34" s="40"/>
      <c r="Q34" s="40"/>
      <c r="R34" s="40"/>
      <c r="S34" s="34"/>
      <c r="T34" s="34"/>
    </row>
    <row r="35" spans="1:20" s="8" customFormat="1" ht="15" customHeight="1">
      <c r="A35" s="54"/>
      <c r="B35" s="19" t="s">
        <v>163</v>
      </c>
      <c r="C35" s="19"/>
      <c r="D35" s="26">
        <v>6900</v>
      </c>
      <c r="E35" s="26"/>
      <c r="F35" s="39">
        <v>2500</v>
      </c>
      <c r="G35" s="240">
        <f t="shared" si="2"/>
        <v>4400</v>
      </c>
      <c r="H35" s="240">
        <f t="shared" si="0"/>
        <v>6900</v>
      </c>
      <c r="I35" s="157" t="s">
        <v>161</v>
      </c>
      <c r="J35" s="40"/>
      <c r="L35" s="40"/>
      <c r="M35" s="40"/>
      <c r="N35" s="40"/>
      <c r="O35" s="40"/>
      <c r="P35" s="40"/>
      <c r="Q35" s="40"/>
      <c r="R35" s="40"/>
      <c r="S35" s="34"/>
      <c r="T35" s="34"/>
    </row>
    <row r="36" spans="1:20" s="8" customFormat="1" ht="15" customHeight="1">
      <c r="A36" s="54"/>
      <c r="B36" s="19" t="s">
        <v>164</v>
      </c>
      <c r="C36" s="19"/>
      <c r="D36" s="26">
        <v>4290</v>
      </c>
      <c r="E36" s="26"/>
      <c r="F36" s="39">
        <v>2447</v>
      </c>
      <c r="G36" s="240">
        <f t="shared" si="2"/>
        <v>1843</v>
      </c>
      <c r="H36" s="240">
        <f t="shared" si="0"/>
        <v>4290</v>
      </c>
      <c r="I36" s="157" t="s">
        <v>148</v>
      </c>
      <c r="J36" s="40"/>
      <c r="L36" s="40"/>
      <c r="M36" s="40"/>
      <c r="N36" s="40"/>
      <c r="O36" s="40"/>
      <c r="P36" s="40"/>
      <c r="Q36" s="40"/>
      <c r="R36" s="40"/>
      <c r="S36" s="34"/>
      <c r="T36" s="34"/>
    </row>
    <row r="37" spans="1:20" s="8" customFormat="1" ht="15" customHeight="1">
      <c r="A37" s="54"/>
      <c r="B37" s="19" t="s">
        <v>165</v>
      </c>
      <c r="C37" s="19"/>
      <c r="D37" s="26">
        <v>300</v>
      </c>
      <c r="E37" s="26"/>
      <c r="F37" s="39">
        <v>0</v>
      </c>
      <c r="G37" s="240">
        <f t="shared" si="2"/>
        <v>300</v>
      </c>
      <c r="H37" s="240">
        <f t="shared" si="0"/>
        <v>300</v>
      </c>
      <c r="I37" s="158" t="s">
        <v>149</v>
      </c>
      <c r="J37" s="40"/>
      <c r="L37" s="40"/>
      <c r="M37" s="40"/>
      <c r="N37" s="40"/>
      <c r="O37" s="40"/>
      <c r="P37" s="40"/>
      <c r="Q37" s="40"/>
      <c r="R37" s="40"/>
      <c r="S37" s="34"/>
      <c r="T37" s="34"/>
    </row>
    <row r="38" spans="1:20" s="8" customFormat="1" ht="15" customHeight="1">
      <c r="A38" s="54"/>
      <c r="B38" s="19" t="s">
        <v>166</v>
      </c>
      <c r="C38" s="19"/>
      <c r="D38" s="26">
        <v>3108</v>
      </c>
      <c r="E38" s="26"/>
      <c r="F38" s="39">
        <v>1295</v>
      </c>
      <c r="G38" s="240">
        <f t="shared" si="2"/>
        <v>1813</v>
      </c>
      <c r="H38" s="240">
        <f t="shared" si="0"/>
        <v>3108</v>
      </c>
      <c r="I38" s="158" t="s">
        <v>150</v>
      </c>
      <c r="J38" s="40"/>
      <c r="L38" s="40"/>
      <c r="M38" s="40"/>
      <c r="N38" s="40"/>
      <c r="O38" s="40"/>
      <c r="P38" s="40"/>
      <c r="Q38" s="40"/>
      <c r="R38" s="40"/>
      <c r="S38" s="34"/>
      <c r="T38" s="34"/>
    </row>
    <row r="39" spans="1:20" s="8" customFormat="1" ht="15" customHeight="1">
      <c r="A39" s="54"/>
      <c r="B39" s="19" t="s">
        <v>167</v>
      </c>
      <c r="C39" s="19"/>
      <c r="D39" s="26">
        <v>1100</v>
      </c>
      <c r="E39" s="26"/>
      <c r="F39" s="39">
        <v>369</v>
      </c>
      <c r="G39" s="240">
        <f t="shared" si="2"/>
        <v>731</v>
      </c>
      <c r="H39" s="240">
        <f t="shared" si="0"/>
        <v>1100</v>
      </c>
      <c r="I39" s="158" t="s">
        <v>162</v>
      </c>
      <c r="J39" s="40"/>
      <c r="L39" s="40"/>
      <c r="M39" s="40"/>
      <c r="N39" s="40"/>
      <c r="O39" s="40"/>
      <c r="P39" s="40"/>
      <c r="Q39" s="40"/>
      <c r="R39" s="40"/>
      <c r="S39" s="34"/>
      <c r="T39" s="34"/>
    </row>
    <row r="40" spans="1:20" s="8" customFormat="1" ht="15" customHeight="1">
      <c r="A40" s="54"/>
      <c r="B40" s="19" t="s">
        <v>3</v>
      </c>
      <c r="C40" s="19"/>
      <c r="D40" s="27">
        <v>0</v>
      </c>
      <c r="E40" s="27"/>
      <c r="F40" s="79">
        <v>163</v>
      </c>
      <c r="G40" s="258">
        <f t="shared" si="2"/>
        <v>-163</v>
      </c>
      <c r="H40" s="258">
        <f t="shared" si="0"/>
        <v>0</v>
      </c>
      <c r="I40" s="37"/>
      <c r="J40" s="40"/>
      <c r="L40" s="40"/>
      <c r="M40" s="40"/>
      <c r="N40" s="40"/>
      <c r="O40" s="40"/>
      <c r="P40" s="40"/>
      <c r="Q40" s="40"/>
      <c r="R40" s="40"/>
      <c r="S40" s="34"/>
      <c r="T40" s="34"/>
    </row>
    <row r="41" spans="1:20" s="8" customFormat="1" ht="15" customHeight="1">
      <c r="A41" s="29"/>
      <c r="B41" s="19" t="s">
        <v>57</v>
      </c>
      <c r="C41" s="19"/>
      <c r="D41" s="108">
        <f>SUM(D33:D40)</f>
        <v>63993</v>
      </c>
      <c r="E41" s="108"/>
      <c r="F41" s="226">
        <f>SUM(F33:F40)</f>
        <v>26786</v>
      </c>
      <c r="G41" s="259">
        <f>SUM(G33:G40)</f>
        <v>37207</v>
      </c>
      <c r="H41" s="259">
        <f>SUM(H33:H40)</f>
        <v>63993</v>
      </c>
      <c r="I41" s="37"/>
      <c r="J41" s="40"/>
      <c r="L41" s="40"/>
      <c r="M41" s="40"/>
      <c r="N41" s="40"/>
      <c r="O41" s="40"/>
      <c r="P41" s="40"/>
      <c r="Q41" s="40"/>
      <c r="R41" s="40"/>
      <c r="S41" s="34"/>
      <c r="T41" s="34"/>
    </row>
    <row r="42" spans="1:20" s="8" customFormat="1" ht="15" customHeight="1">
      <c r="A42" s="29"/>
      <c r="B42" s="19"/>
      <c r="C42" s="19"/>
      <c r="D42" s="107"/>
      <c r="E42" s="107"/>
      <c r="F42" s="39"/>
      <c r="G42" s="148"/>
      <c r="H42" s="240"/>
      <c r="I42" s="37"/>
      <c r="J42" s="40"/>
      <c r="L42" s="40"/>
      <c r="M42" s="40"/>
      <c r="N42" s="40"/>
      <c r="O42" s="40"/>
      <c r="P42" s="40"/>
      <c r="Q42" s="40"/>
      <c r="R42" s="40"/>
      <c r="S42" s="34"/>
      <c r="T42" s="34"/>
    </row>
    <row r="43" spans="1:20" s="8" customFormat="1" ht="15" customHeight="1">
      <c r="A43" s="55" t="s">
        <v>4</v>
      </c>
      <c r="D43" s="26"/>
      <c r="E43" s="26"/>
      <c r="F43" s="35"/>
      <c r="G43" s="148"/>
      <c r="H43" s="240"/>
      <c r="I43" s="37"/>
      <c r="J43" s="40"/>
      <c r="L43" s="40"/>
      <c r="M43" s="40"/>
      <c r="N43" s="40"/>
      <c r="O43" s="40"/>
      <c r="P43" s="40"/>
      <c r="Q43" s="40"/>
      <c r="R43" s="40"/>
      <c r="S43" s="34"/>
      <c r="T43" s="34"/>
    </row>
    <row r="44" spans="1:20" s="8" customFormat="1" ht="15" customHeight="1">
      <c r="A44" s="54"/>
      <c r="B44" s="19" t="s">
        <v>51</v>
      </c>
      <c r="C44" s="19"/>
      <c r="D44" s="26">
        <v>1500</v>
      </c>
      <c r="E44" s="26"/>
      <c r="F44" s="35">
        <v>0</v>
      </c>
      <c r="G44" s="240">
        <f>+D44-F44</f>
        <v>1500</v>
      </c>
      <c r="H44" s="240">
        <f t="shared" si="0"/>
        <v>1500</v>
      </c>
      <c r="I44" s="37"/>
      <c r="J44" s="40"/>
      <c r="L44" s="40"/>
      <c r="M44" s="40"/>
      <c r="N44" s="40"/>
      <c r="O44" s="40"/>
      <c r="P44" s="40"/>
      <c r="Q44" s="40"/>
      <c r="R44" s="40"/>
      <c r="S44" s="34"/>
      <c r="T44" s="34"/>
    </row>
    <row r="45" spans="2:20" s="8" customFormat="1" ht="15" customHeight="1">
      <c r="B45" s="54" t="s">
        <v>285</v>
      </c>
      <c r="C45" s="19"/>
      <c r="D45" s="27">
        <v>0</v>
      </c>
      <c r="E45" s="27"/>
      <c r="F45" s="225">
        <v>213</v>
      </c>
      <c r="G45" s="258">
        <f>+D45-F45</f>
        <v>-213</v>
      </c>
      <c r="H45" s="258">
        <f t="shared" si="0"/>
        <v>0</v>
      </c>
      <c r="I45" s="37"/>
      <c r="J45" s="40"/>
      <c r="L45" s="40"/>
      <c r="M45" s="40"/>
      <c r="N45" s="40"/>
      <c r="O45" s="40"/>
      <c r="P45" s="40"/>
      <c r="Q45" s="40"/>
      <c r="R45" s="40"/>
      <c r="S45" s="34"/>
      <c r="T45" s="34"/>
    </row>
    <row r="46" spans="1:20" s="8" customFormat="1" ht="15" customHeight="1">
      <c r="A46" s="29"/>
      <c r="B46" s="19" t="s">
        <v>57</v>
      </c>
      <c r="C46" s="19"/>
      <c r="D46" s="108">
        <f>SUM(D44:D45)</f>
        <v>1500</v>
      </c>
      <c r="E46" s="108"/>
      <c r="F46" s="226">
        <f>SUM(F44:F45)</f>
        <v>213</v>
      </c>
      <c r="G46" s="259">
        <f>SUM(G44:G45)</f>
        <v>1287</v>
      </c>
      <c r="H46" s="259">
        <f>SUM(H44:H45)</f>
        <v>1500</v>
      </c>
      <c r="I46" s="37"/>
      <c r="J46" s="40"/>
      <c r="L46" s="40"/>
      <c r="M46" s="40"/>
      <c r="N46" s="40"/>
      <c r="O46" s="40"/>
      <c r="P46" s="40"/>
      <c r="Q46" s="40"/>
      <c r="R46" s="40"/>
      <c r="S46" s="34"/>
      <c r="T46" s="34"/>
    </row>
    <row r="47" spans="1:20" s="8" customFormat="1" ht="15" customHeight="1">
      <c r="A47" s="29"/>
      <c r="B47" s="19"/>
      <c r="C47" s="19"/>
      <c r="D47" s="107"/>
      <c r="E47" s="107"/>
      <c r="F47" s="39"/>
      <c r="G47" s="148"/>
      <c r="H47" s="240"/>
      <c r="I47" s="37"/>
      <c r="J47" s="40"/>
      <c r="L47" s="40"/>
      <c r="M47" s="40"/>
      <c r="N47" s="40"/>
      <c r="O47" s="40"/>
      <c r="P47" s="40"/>
      <c r="Q47" s="40"/>
      <c r="R47" s="40"/>
      <c r="S47" s="34"/>
      <c r="T47" s="34"/>
    </row>
    <row r="48" spans="1:20" s="8" customFormat="1" ht="15" customHeight="1">
      <c r="A48" s="55" t="s">
        <v>35</v>
      </c>
      <c r="D48" s="26"/>
      <c r="E48" s="26"/>
      <c r="F48" s="35"/>
      <c r="G48" s="148"/>
      <c r="H48" s="240"/>
      <c r="I48" s="37"/>
      <c r="J48" s="40"/>
      <c r="L48" s="40"/>
      <c r="M48" s="40"/>
      <c r="N48" s="40"/>
      <c r="O48" s="40"/>
      <c r="P48" s="40"/>
      <c r="Q48" s="40"/>
      <c r="R48" s="40"/>
      <c r="S48" s="34"/>
      <c r="T48" s="34"/>
    </row>
    <row r="49" spans="1:20" s="8" customFormat="1" ht="15" customHeight="1">
      <c r="A49" s="54"/>
      <c r="B49" s="19" t="s">
        <v>5</v>
      </c>
      <c r="C49" s="19"/>
      <c r="D49" s="26">
        <v>1200</v>
      </c>
      <c r="E49" s="26"/>
      <c r="F49" s="39">
        <v>86</v>
      </c>
      <c r="G49" s="240">
        <f>+D49-F49</f>
        <v>1114</v>
      </c>
      <c r="H49" s="240">
        <f t="shared" si="0"/>
        <v>1200</v>
      </c>
      <c r="I49" s="37"/>
      <c r="J49" s="40"/>
      <c r="L49" s="40"/>
      <c r="M49" s="40"/>
      <c r="N49" s="40"/>
      <c r="O49" s="40"/>
      <c r="P49" s="40"/>
      <c r="Q49" s="40"/>
      <c r="R49" s="40"/>
      <c r="S49" s="34"/>
      <c r="T49" s="34"/>
    </row>
    <row r="50" spans="1:20" s="8" customFormat="1" ht="15" customHeight="1">
      <c r="A50" s="54"/>
      <c r="B50" s="19" t="s">
        <v>68</v>
      </c>
      <c r="C50" s="19"/>
      <c r="D50" s="26">
        <v>1000</v>
      </c>
      <c r="E50" s="26"/>
      <c r="F50" s="39">
        <v>746</v>
      </c>
      <c r="G50" s="240">
        <f>+D50-F50</f>
        <v>254</v>
      </c>
      <c r="H50" s="240">
        <f t="shared" si="0"/>
        <v>1000</v>
      </c>
      <c r="I50" s="37"/>
      <c r="J50" s="40"/>
      <c r="L50" s="40"/>
      <c r="M50" s="40"/>
      <c r="N50" s="40"/>
      <c r="O50" s="40"/>
      <c r="P50" s="40"/>
      <c r="Q50" s="40"/>
      <c r="R50" s="40"/>
      <c r="S50" s="34"/>
      <c r="T50" s="34"/>
    </row>
    <row r="51" spans="1:20" s="8" customFormat="1" ht="15" customHeight="1">
      <c r="A51" s="54"/>
      <c r="B51" s="19" t="s">
        <v>6</v>
      </c>
      <c r="C51" s="19"/>
      <c r="D51" s="26">
        <v>200</v>
      </c>
      <c r="E51" s="26"/>
      <c r="F51" s="39">
        <v>225</v>
      </c>
      <c r="G51" s="240">
        <f>+D51-F51</f>
        <v>-25</v>
      </c>
      <c r="H51" s="240">
        <f t="shared" si="0"/>
        <v>200</v>
      </c>
      <c r="I51" s="37"/>
      <c r="J51" s="40"/>
      <c r="L51" s="40"/>
      <c r="M51" s="40"/>
      <c r="N51" s="40"/>
      <c r="O51" s="40"/>
      <c r="P51" s="40"/>
      <c r="Q51" s="40"/>
      <c r="R51" s="40"/>
      <c r="S51" s="34"/>
      <c r="T51" s="34"/>
    </row>
    <row r="52" spans="1:20" s="8" customFormat="1" ht="15" customHeight="1">
      <c r="A52" s="54"/>
      <c r="B52" s="19" t="s">
        <v>7</v>
      </c>
      <c r="C52" s="19"/>
      <c r="D52" s="26">
        <v>600</v>
      </c>
      <c r="E52" s="26"/>
      <c r="F52" s="39">
        <v>419</v>
      </c>
      <c r="G52" s="240">
        <f>+D52-F52</f>
        <v>181</v>
      </c>
      <c r="H52" s="240">
        <f t="shared" si="0"/>
        <v>600</v>
      </c>
      <c r="I52" s="37"/>
      <c r="J52" s="40"/>
      <c r="L52" s="40"/>
      <c r="M52" s="40"/>
      <c r="N52" s="40"/>
      <c r="O52" s="40"/>
      <c r="P52" s="40"/>
      <c r="Q52" s="40"/>
      <c r="R52" s="40"/>
      <c r="S52" s="34"/>
      <c r="T52" s="34"/>
    </row>
    <row r="53" spans="1:20" s="8" customFormat="1" ht="15" customHeight="1">
      <c r="A53" s="54"/>
      <c r="B53" s="19" t="s">
        <v>8</v>
      </c>
      <c r="C53" s="19"/>
      <c r="D53" s="27">
        <v>500</v>
      </c>
      <c r="E53" s="27"/>
      <c r="F53" s="79">
        <v>196</v>
      </c>
      <c r="G53" s="258">
        <f>+D53-F53</f>
        <v>304</v>
      </c>
      <c r="H53" s="258">
        <f t="shared" si="0"/>
        <v>500</v>
      </c>
      <c r="I53" s="37"/>
      <c r="J53" s="40"/>
      <c r="L53" s="40"/>
      <c r="M53" s="40"/>
      <c r="N53" s="40"/>
      <c r="O53" s="40"/>
      <c r="P53" s="40"/>
      <c r="Q53" s="40"/>
      <c r="R53" s="40"/>
      <c r="S53" s="34"/>
      <c r="T53" s="34"/>
    </row>
    <row r="54" spans="1:20" s="8" customFormat="1" ht="15" customHeight="1">
      <c r="A54" s="29"/>
      <c r="B54" s="19" t="s">
        <v>56</v>
      </c>
      <c r="C54" s="19"/>
      <c r="D54" s="108">
        <f>SUM(D49:D53)</f>
        <v>3500</v>
      </c>
      <c r="E54" s="108"/>
      <c r="F54" s="226">
        <f>SUM(F49:F53)</f>
        <v>1672</v>
      </c>
      <c r="G54" s="259">
        <f>SUM(G49:G53)</f>
        <v>1828</v>
      </c>
      <c r="H54" s="259">
        <f>SUM(H49:H53)</f>
        <v>3500</v>
      </c>
      <c r="I54" s="37"/>
      <c r="J54" s="40"/>
      <c r="L54" s="40"/>
      <c r="M54" s="40"/>
      <c r="N54" s="40"/>
      <c r="O54" s="40"/>
      <c r="P54" s="40"/>
      <c r="Q54" s="40"/>
      <c r="R54" s="40"/>
      <c r="S54" s="34"/>
      <c r="T54" s="34"/>
    </row>
    <row r="55" spans="1:20" s="8" customFormat="1" ht="15" customHeight="1">
      <c r="A55" s="29"/>
      <c r="B55" s="19"/>
      <c r="C55" s="19"/>
      <c r="D55" s="107"/>
      <c r="E55" s="107"/>
      <c r="F55" s="39"/>
      <c r="G55" s="148"/>
      <c r="H55" s="240"/>
      <c r="I55" s="37"/>
      <c r="J55" s="40"/>
      <c r="L55" s="40"/>
      <c r="M55" s="40"/>
      <c r="N55" s="40"/>
      <c r="O55" s="40"/>
      <c r="P55" s="40"/>
      <c r="Q55" s="40"/>
      <c r="R55" s="40"/>
      <c r="S55" s="34"/>
      <c r="T55" s="34"/>
    </row>
    <row r="56" spans="1:20" s="8" customFormat="1" ht="15" customHeight="1">
      <c r="A56" s="55" t="s">
        <v>9</v>
      </c>
      <c r="B56" s="19"/>
      <c r="C56" s="19"/>
      <c r="D56" s="26" t="s">
        <v>30</v>
      </c>
      <c r="E56" s="26"/>
      <c r="F56" s="35"/>
      <c r="G56" s="148"/>
      <c r="H56" s="240"/>
      <c r="I56" s="37"/>
      <c r="J56" s="40"/>
      <c r="L56" s="40"/>
      <c r="M56" s="40"/>
      <c r="N56" s="40"/>
      <c r="O56" s="40"/>
      <c r="P56" s="40"/>
      <c r="Q56" s="40"/>
      <c r="R56" s="40"/>
      <c r="S56" s="34"/>
      <c r="T56" s="34"/>
    </row>
    <row r="57" spans="1:20" s="8" customFormat="1" ht="15" customHeight="1">
      <c r="A57" s="54"/>
      <c r="B57" s="19" t="s">
        <v>41</v>
      </c>
      <c r="C57" s="19"/>
      <c r="D57" s="27">
        <v>300</v>
      </c>
      <c r="E57" s="27"/>
      <c r="F57" s="225">
        <v>790</v>
      </c>
      <c r="G57" s="258">
        <f>+D57-F57</f>
        <v>-490</v>
      </c>
      <c r="H57" s="258">
        <f t="shared" si="0"/>
        <v>300</v>
      </c>
      <c r="I57" s="37"/>
      <c r="J57" s="40"/>
      <c r="L57" s="40"/>
      <c r="M57" s="40"/>
      <c r="N57" s="40"/>
      <c r="O57" s="40"/>
      <c r="P57" s="40"/>
      <c r="Q57" s="40"/>
      <c r="R57" s="40"/>
      <c r="S57" s="34"/>
      <c r="T57" s="34"/>
    </row>
    <row r="58" spans="1:20" s="8" customFormat="1" ht="15" customHeight="1">
      <c r="A58" s="29"/>
      <c r="B58" s="19" t="s">
        <v>56</v>
      </c>
      <c r="C58" s="19"/>
      <c r="D58" s="108">
        <f>SUM(D57:D57)</f>
        <v>300</v>
      </c>
      <c r="E58" s="113"/>
      <c r="F58" s="226">
        <f>SUM(F57)</f>
        <v>790</v>
      </c>
      <c r="G58" s="259">
        <f>SUM(G57)</f>
        <v>-490</v>
      </c>
      <c r="H58" s="259">
        <f>SUM(H57)</f>
        <v>300</v>
      </c>
      <c r="I58" s="37"/>
      <c r="J58" s="40"/>
      <c r="L58" s="40"/>
      <c r="M58" s="40"/>
      <c r="N58" s="40"/>
      <c r="O58" s="40"/>
      <c r="P58" s="40"/>
      <c r="Q58" s="40"/>
      <c r="R58" s="40"/>
      <c r="S58" s="34"/>
      <c r="T58" s="34"/>
    </row>
    <row r="59" spans="1:20" s="8" customFormat="1" ht="15" customHeight="1">
      <c r="A59" s="54"/>
      <c r="B59" s="19"/>
      <c r="C59" s="19"/>
      <c r="D59" s="107"/>
      <c r="E59" s="107"/>
      <c r="F59" s="39"/>
      <c r="G59" s="148"/>
      <c r="H59" s="240"/>
      <c r="I59" s="37"/>
      <c r="J59" s="40"/>
      <c r="L59" s="40"/>
      <c r="M59" s="40"/>
      <c r="N59" s="40"/>
      <c r="O59" s="40"/>
      <c r="P59" s="40"/>
      <c r="Q59" s="40"/>
      <c r="R59" s="40"/>
      <c r="S59" s="34"/>
      <c r="T59" s="34"/>
    </row>
    <row r="60" spans="1:20" s="8" customFormat="1" ht="15" customHeight="1">
      <c r="A60" s="55" t="s">
        <v>49</v>
      </c>
      <c r="B60" s="19"/>
      <c r="C60" s="19"/>
      <c r="D60" s="35"/>
      <c r="E60" s="35"/>
      <c r="F60" s="34"/>
      <c r="G60" s="148"/>
      <c r="H60" s="240"/>
      <c r="I60" s="37"/>
      <c r="J60" s="40"/>
      <c r="L60" s="40"/>
      <c r="M60" s="40"/>
      <c r="N60" s="40"/>
      <c r="O60" s="40"/>
      <c r="P60" s="40"/>
      <c r="Q60" s="40"/>
      <c r="R60" s="40"/>
      <c r="S60" s="34"/>
      <c r="T60" s="34"/>
    </row>
    <row r="61" spans="1:20" s="8" customFormat="1" ht="15" customHeight="1">
      <c r="A61" s="54"/>
      <c r="B61" s="19" t="s">
        <v>59</v>
      </c>
      <c r="C61" s="19"/>
      <c r="D61" s="26">
        <v>400</v>
      </c>
      <c r="E61" s="26"/>
      <c r="F61" s="39">
        <v>0</v>
      </c>
      <c r="G61" s="251">
        <f>+D61-F61</f>
        <v>400</v>
      </c>
      <c r="H61" s="240">
        <f t="shared" si="0"/>
        <v>400</v>
      </c>
      <c r="I61" s="37"/>
      <c r="J61" s="40"/>
      <c r="L61" s="40"/>
      <c r="M61" s="40"/>
      <c r="N61" s="40"/>
      <c r="O61" s="40"/>
      <c r="P61" s="40"/>
      <c r="Q61" s="40"/>
      <c r="R61" s="40"/>
      <c r="S61" s="34"/>
      <c r="T61" s="34"/>
    </row>
    <row r="62" spans="1:20" s="8" customFormat="1" ht="15" customHeight="1">
      <c r="A62" s="54"/>
      <c r="B62" s="19" t="s">
        <v>60</v>
      </c>
      <c r="C62" s="19"/>
      <c r="D62" s="26">
        <v>0</v>
      </c>
      <c r="E62" s="26"/>
      <c r="F62" s="39">
        <v>0</v>
      </c>
      <c r="G62" s="251">
        <f>+D62-F62</f>
        <v>0</v>
      </c>
      <c r="H62" s="240">
        <f t="shared" si="0"/>
        <v>0</v>
      </c>
      <c r="I62" s="37"/>
      <c r="J62" s="40"/>
      <c r="L62" s="26"/>
      <c r="M62" s="40"/>
      <c r="N62" s="40"/>
      <c r="O62" s="40"/>
      <c r="P62" s="40"/>
      <c r="Q62" s="40"/>
      <c r="R62" s="40"/>
      <c r="S62" s="34"/>
      <c r="T62" s="34"/>
    </row>
    <row r="63" spans="1:20" s="8" customFormat="1" ht="15" customHeight="1">
      <c r="A63" s="54"/>
      <c r="B63" s="19" t="s">
        <v>61</v>
      </c>
      <c r="C63" s="19"/>
      <c r="D63" s="26">
        <v>100</v>
      </c>
      <c r="E63" s="26"/>
      <c r="F63" s="39">
        <v>0</v>
      </c>
      <c r="G63" s="251">
        <f>+D63-F63</f>
        <v>100</v>
      </c>
      <c r="H63" s="240">
        <f t="shared" si="0"/>
        <v>100</v>
      </c>
      <c r="I63" s="37"/>
      <c r="J63" s="40"/>
      <c r="L63" s="40"/>
      <c r="M63" s="40"/>
      <c r="N63" s="40"/>
      <c r="O63" s="40"/>
      <c r="P63" s="40"/>
      <c r="Q63" s="40"/>
      <c r="R63" s="40"/>
      <c r="S63" s="34"/>
      <c r="T63" s="34"/>
    </row>
    <row r="64" spans="1:20" s="8" customFormat="1" ht="15" customHeight="1">
      <c r="A64" s="54"/>
      <c r="B64" s="19" t="s">
        <v>69</v>
      </c>
      <c r="C64" s="19"/>
      <c r="D64" s="27">
        <v>1500</v>
      </c>
      <c r="E64" s="27"/>
      <c r="F64" s="225">
        <f>712+19</f>
        <v>731</v>
      </c>
      <c r="G64" s="261">
        <f>+D64-F64</f>
        <v>769</v>
      </c>
      <c r="H64" s="258">
        <f t="shared" si="0"/>
        <v>1500</v>
      </c>
      <c r="I64" s="37"/>
      <c r="J64" s="40"/>
      <c r="L64" s="40"/>
      <c r="M64" s="40"/>
      <c r="N64" s="40"/>
      <c r="O64" s="40"/>
      <c r="P64" s="40"/>
      <c r="Q64" s="40"/>
      <c r="R64" s="40"/>
      <c r="S64" s="34"/>
      <c r="T64" s="34"/>
    </row>
    <row r="65" spans="1:20" s="8" customFormat="1" ht="15" customHeight="1">
      <c r="A65" s="29"/>
      <c r="B65" s="19" t="s">
        <v>56</v>
      </c>
      <c r="C65" s="19"/>
      <c r="D65" s="108">
        <f>SUM(D61:D64)</f>
        <v>2000</v>
      </c>
      <c r="E65" s="108"/>
      <c r="F65" s="226">
        <f>SUM(F61:F64)</f>
        <v>731</v>
      </c>
      <c r="G65" s="259">
        <f>SUM(G61:G64)</f>
        <v>1269</v>
      </c>
      <c r="H65" s="259">
        <f>SUM(H61:H64)</f>
        <v>2000</v>
      </c>
      <c r="I65" s="37"/>
      <c r="J65" s="40"/>
      <c r="L65" s="40"/>
      <c r="M65" s="40"/>
      <c r="N65" s="40"/>
      <c r="O65" s="40"/>
      <c r="P65" s="40"/>
      <c r="Q65" s="40"/>
      <c r="R65" s="40"/>
      <c r="S65" s="34"/>
      <c r="T65" s="34"/>
    </row>
    <row r="66" spans="1:20" s="8" customFormat="1" ht="15" customHeight="1">
      <c r="A66" s="29"/>
      <c r="B66" s="19"/>
      <c r="C66" s="19"/>
      <c r="D66" s="107"/>
      <c r="E66" s="107"/>
      <c r="F66" s="39"/>
      <c r="G66" s="148"/>
      <c r="H66" s="240"/>
      <c r="I66" s="37"/>
      <c r="J66" s="40"/>
      <c r="L66" s="40"/>
      <c r="M66" s="40"/>
      <c r="N66" s="40"/>
      <c r="O66" s="40"/>
      <c r="P66" s="40"/>
      <c r="Q66" s="40"/>
      <c r="R66" s="40"/>
      <c r="S66" s="34"/>
      <c r="T66" s="34"/>
    </row>
    <row r="67" spans="1:20" s="8" customFormat="1" ht="15" customHeight="1">
      <c r="A67" s="55" t="s">
        <v>10</v>
      </c>
      <c r="B67" s="19"/>
      <c r="C67" s="19"/>
      <c r="D67" s="26"/>
      <c r="E67" s="26"/>
      <c r="F67" s="35"/>
      <c r="G67" s="148"/>
      <c r="H67" s="240"/>
      <c r="I67" s="37"/>
      <c r="J67" s="40"/>
      <c r="L67" s="40"/>
      <c r="M67" s="40"/>
      <c r="N67" s="40"/>
      <c r="O67" s="40"/>
      <c r="P67" s="40"/>
      <c r="Q67" s="40"/>
      <c r="R67" s="40"/>
      <c r="S67" s="34"/>
      <c r="T67" s="34"/>
    </row>
    <row r="68" spans="1:20" s="8" customFormat="1" ht="15" customHeight="1">
      <c r="A68" s="54"/>
      <c r="B68" s="19" t="s">
        <v>11</v>
      </c>
      <c r="C68" s="19"/>
      <c r="D68" s="26">
        <v>13000</v>
      </c>
      <c r="E68" s="26"/>
      <c r="F68" s="39">
        <v>170</v>
      </c>
      <c r="G68" s="240">
        <f>+D68-F68</f>
        <v>12830</v>
      </c>
      <c r="H68" s="240">
        <f t="shared" si="0"/>
        <v>13000</v>
      </c>
      <c r="I68" s="37"/>
      <c r="J68" s="40"/>
      <c r="L68" s="40"/>
      <c r="M68" s="40"/>
      <c r="N68" s="40"/>
      <c r="O68" s="40"/>
      <c r="P68" s="40"/>
      <c r="Q68" s="40"/>
      <c r="R68" s="40"/>
      <c r="S68" s="34"/>
      <c r="T68" s="34"/>
    </row>
    <row r="69" spans="1:20" s="8" customFormat="1" ht="15" customHeight="1">
      <c r="A69" s="54"/>
      <c r="B69" s="19" t="s">
        <v>12</v>
      </c>
      <c r="C69" s="19"/>
      <c r="D69" s="26">
        <v>13000</v>
      </c>
      <c r="E69" s="26"/>
      <c r="F69" s="39">
        <v>0</v>
      </c>
      <c r="G69" s="240">
        <f aca="true" t="shared" si="3" ref="G69:G74">+D69-F69</f>
        <v>13000</v>
      </c>
      <c r="H69" s="240">
        <f t="shared" si="0"/>
        <v>13000</v>
      </c>
      <c r="I69" s="37"/>
      <c r="J69" s="40"/>
      <c r="L69" s="40"/>
      <c r="M69" s="40"/>
      <c r="N69" s="40"/>
      <c r="O69" s="40"/>
      <c r="P69" s="40"/>
      <c r="Q69" s="40"/>
      <c r="R69" s="40"/>
      <c r="S69" s="34"/>
      <c r="T69" s="34"/>
    </row>
    <row r="70" spans="1:20" s="8" customFormat="1" ht="15" customHeight="1">
      <c r="A70" s="54"/>
      <c r="B70" s="19" t="s">
        <v>32</v>
      </c>
      <c r="C70" s="19"/>
      <c r="D70" s="26">
        <v>2000</v>
      </c>
      <c r="E70" s="26"/>
      <c r="F70" s="39">
        <v>0</v>
      </c>
      <c r="G70" s="240">
        <f t="shared" si="3"/>
        <v>2000</v>
      </c>
      <c r="H70" s="240">
        <f t="shared" si="0"/>
        <v>2000</v>
      </c>
      <c r="I70" s="37"/>
      <c r="J70" s="40"/>
      <c r="L70" s="40"/>
      <c r="M70" s="40"/>
      <c r="N70" s="40"/>
      <c r="O70" s="40"/>
      <c r="P70" s="40"/>
      <c r="Q70" s="40"/>
      <c r="R70" s="40"/>
      <c r="S70" s="34"/>
      <c r="T70" s="34"/>
    </row>
    <row r="71" spans="1:20" s="8" customFormat="1" ht="15" customHeight="1">
      <c r="A71" s="54"/>
      <c r="B71" s="19" t="s">
        <v>168</v>
      </c>
      <c r="C71" s="19"/>
      <c r="D71" s="26">
        <v>9000</v>
      </c>
      <c r="E71" s="26"/>
      <c r="F71" s="39">
        <v>0</v>
      </c>
      <c r="G71" s="240">
        <f t="shared" si="3"/>
        <v>9000</v>
      </c>
      <c r="H71" s="240">
        <f t="shared" si="0"/>
        <v>9000</v>
      </c>
      <c r="I71" s="157" t="s">
        <v>151</v>
      </c>
      <c r="J71" s="40"/>
      <c r="L71" s="40"/>
      <c r="M71" s="40"/>
      <c r="N71" s="40"/>
      <c r="O71" s="40"/>
      <c r="P71" s="40"/>
      <c r="Q71" s="40"/>
      <c r="R71" s="40"/>
      <c r="S71" s="34"/>
      <c r="T71" s="34"/>
    </row>
    <row r="72" spans="1:20" s="8" customFormat="1" ht="15" customHeight="1">
      <c r="A72" s="54"/>
      <c r="B72" s="19" t="s">
        <v>42</v>
      </c>
      <c r="C72" s="19"/>
      <c r="D72" s="26">
        <v>500</v>
      </c>
      <c r="E72" s="26"/>
      <c r="F72" s="39"/>
      <c r="G72" s="240">
        <f t="shared" si="3"/>
        <v>500</v>
      </c>
      <c r="H72" s="240">
        <f t="shared" si="0"/>
        <v>500</v>
      </c>
      <c r="I72" s="37"/>
      <c r="J72" s="40"/>
      <c r="L72" s="40"/>
      <c r="M72" s="40"/>
      <c r="N72" s="40"/>
      <c r="O72" s="40"/>
      <c r="P72" s="40"/>
      <c r="Q72" s="40"/>
      <c r="R72" s="40"/>
      <c r="S72" s="34"/>
      <c r="T72" s="34"/>
    </row>
    <row r="73" spans="1:20" s="8" customFormat="1" ht="15" customHeight="1">
      <c r="A73" s="54"/>
      <c r="B73" s="19" t="s">
        <v>286</v>
      </c>
      <c r="C73" s="19"/>
      <c r="D73" s="26">
        <v>0</v>
      </c>
      <c r="E73" s="26"/>
      <c r="F73" s="39">
        <v>39</v>
      </c>
      <c r="G73" s="240">
        <f t="shared" si="3"/>
        <v>-39</v>
      </c>
      <c r="H73" s="240">
        <f t="shared" si="0"/>
        <v>0</v>
      </c>
      <c r="I73" s="37"/>
      <c r="J73" s="40"/>
      <c r="L73" s="40"/>
      <c r="M73" s="40"/>
      <c r="N73" s="40"/>
      <c r="O73" s="40"/>
      <c r="P73" s="40"/>
      <c r="Q73" s="40"/>
      <c r="R73" s="40"/>
      <c r="S73" s="34"/>
      <c r="T73" s="34"/>
    </row>
    <row r="74" spans="1:20" s="8" customFormat="1" ht="15" customHeight="1">
      <c r="A74" s="54"/>
      <c r="B74" s="19" t="s">
        <v>13</v>
      </c>
      <c r="C74" s="19"/>
      <c r="D74" s="27">
        <v>1000</v>
      </c>
      <c r="E74" s="27"/>
      <c r="F74" s="79">
        <v>0</v>
      </c>
      <c r="G74" s="258">
        <f t="shared" si="3"/>
        <v>1000</v>
      </c>
      <c r="H74" s="258">
        <f t="shared" si="0"/>
        <v>1000</v>
      </c>
      <c r="I74" s="37"/>
      <c r="J74" s="40"/>
      <c r="L74" s="40"/>
      <c r="M74" s="40"/>
      <c r="N74" s="40"/>
      <c r="O74" s="40"/>
      <c r="P74" s="40"/>
      <c r="Q74" s="40"/>
      <c r="R74" s="40"/>
      <c r="S74" s="34"/>
      <c r="T74" s="34"/>
    </row>
    <row r="75" spans="1:20" s="8" customFormat="1" ht="15" customHeight="1">
      <c r="A75" s="29"/>
      <c r="B75" s="19" t="s">
        <v>57</v>
      </c>
      <c r="C75" s="19"/>
      <c r="D75" s="108">
        <f>SUM(D68:D74)</f>
        <v>38500</v>
      </c>
      <c r="E75" s="108"/>
      <c r="F75" s="226">
        <f>SUM(F68:F74)</f>
        <v>209</v>
      </c>
      <c r="G75" s="259">
        <f>SUM(G68:G74)</f>
        <v>38291</v>
      </c>
      <c r="H75" s="259">
        <f>SUM(H68:H74)</f>
        <v>38500</v>
      </c>
      <c r="I75" s="37"/>
      <c r="J75" s="40"/>
      <c r="L75" s="40"/>
      <c r="M75" s="40"/>
      <c r="N75" s="40"/>
      <c r="O75" s="40"/>
      <c r="P75" s="40"/>
      <c r="Q75" s="40"/>
      <c r="R75" s="40"/>
      <c r="S75" s="34"/>
      <c r="T75" s="34"/>
    </row>
    <row r="76" spans="1:20" s="8" customFormat="1" ht="15" customHeight="1">
      <c r="A76" s="54"/>
      <c r="B76" s="19"/>
      <c r="C76" s="19"/>
      <c r="D76" s="107"/>
      <c r="E76" s="107"/>
      <c r="F76" s="39"/>
      <c r="G76" s="148"/>
      <c r="H76" s="240"/>
      <c r="I76" s="37"/>
      <c r="J76" s="40"/>
      <c r="L76" s="40"/>
      <c r="M76" s="40"/>
      <c r="N76" s="40"/>
      <c r="O76" s="40"/>
      <c r="P76" s="40"/>
      <c r="Q76" s="40"/>
      <c r="R76" s="40"/>
      <c r="S76" s="34"/>
      <c r="T76" s="34"/>
    </row>
    <row r="77" spans="1:20" s="8" customFormat="1" ht="15" customHeight="1">
      <c r="A77" s="55" t="s">
        <v>44</v>
      </c>
      <c r="B77" s="19"/>
      <c r="C77" s="19"/>
      <c r="D77" s="35"/>
      <c r="E77" s="35"/>
      <c r="F77" s="34"/>
      <c r="G77" s="148"/>
      <c r="H77" s="240"/>
      <c r="I77" s="37"/>
      <c r="J77" s="40"/>
      <c r="L77" s="40"/>
      <c r="M77" s="40"/>
      <c r="N77" s="40"/>
      <c r="O77" s="40"/>
      <c r="P77" s="40"/>
      <c r="Q77" s="40"/>
      <c r="R77" s="40"/>
      <c r="S77" s="34"/>
      <c r="T77" s="34"/>
    </row>
    <row r="78" spans="1:20" s="8" customFormat="1" ht="15" customHeight="1">
      <c r="A78" s="54"/>
      <c r="B78" s="19" t="s">
        <v>43</v>
      </c>
      <c r="C78" s="19"/>
      <c r="D78" s="27">
        <v>200</v>
      </c>
      <c r="E78" s="27"/>
      <c r="F78" s="79">
        <v>-280</v>
      </c>
      <c r="G78" s="258">
        <f>+D78-F78</f>
        <v>480</v>
      </c>
      <c r="H78" s="258">
        <f t="shared" si="0"/>
        <v>200</v>
      </c>
      <c r="I78" s="64" t="s">
        <v>292</v>
      </c>
      <c r="J78" s="40"/>
      <c r="L78" s="40"/>
      <c r="M78" s="40"/>
      <c r="N78" s="40"/>
      <c r="O78" s="40"/>
      <c r="P78" s="40"/>
      <c r="Q78" s="40"/>
      <c r="R78" s="40"/>
      <c r="S78" s="34"/>
      <c r="T78" s="34"/>
    </row>
    <row r="79" spans="1:20" s="8" customFormat="1" ht="15" customHeight="1">
      <c r="A79" s="29"/>
      <c r="B79" s="19" t="s">
        <v>56</v>
      </c>
      <c r="C79" s="19"/>
      <c r="D79" s="108">
        <f>SUM(D78:D78)</f>
        <v>200</v>
      </c>
      <c r="E79" s="113"/>
      <c r="F79" s="226">
        <f>SUM(F78)</f>
        <v>-280</v>
      </c>
      <c r="G79" s="259">
        <f>SUM(G78)</f>
        <v>480</v>
      </c>
      <c r="H79" s="259">
        <f>SUM(H78)</f>
        <v>200</v>
      </c>
      <c r="I79" s="37"/>
      <c r="J79" s="40"/>
      <c r="L79" s="40"/>
      <c r="M79" s="40"/>
      <c r="N79" s="40"/>
      <c r="O79" s="40"/>
      <c r="P79" s="40"/>
      <c r="Q79" s="40"/>
      <c r="R79" s="40"/>
      <c r="S79" s="34"/>
      <c r="T79" s="34"/>
    </row>
    <row r="80" spans="1:20" s="8" customFormat="1" ht="15" customHeight="1">
      <c r="A80" s="54"/>
      <c r="B80" s="19"/>
      <c r="C80" s="19"/>
      <c r="D80" s="107"/>
      <c r="E80" s="107"/>
      <c r="F80" s="39"/>
      <c r="G80" s="148"/>
      <c r="H80" s="240"/>
      <c r="I80" s="37"/>
      <c r="J80" s="40"/>
      <c r="L80" s="40"/>
      <c r="M80" s="40"/>
      <c r="N80" s="40"/>
      <c r="O80" s="40"/>
      <c r="P80" s="40"/>
      <c r="Q80" s="40"/>
      <c r="R80" s="40"/>
      <c r="S80" s="34"/>
      <c r="T80" s="34"/>
    </row>
    <row r="81" spans="1:20" s="8" customFormat="1" ht="15" customHeight="1">
      <c r="A81" s="55" t="s">
        <v>14</v>
      </c>
      <c r="B81" s="19"/>
      <c r="C81" s="19"/>
      <c r="D81" s="26"/>
      <c r="E81" s="26"/>
      <c r="F81" s="35"/>
      <c r="G81" s="148"/>
      <c r="H81" s="240"/>
      <c r="I81" s="37"/>
      <c r="J81" s="40"/>
      <c r="L81" s="40"/>
      <c r="M81" s="40"/>
      <c r="N81" s="40"/>
      <c r="O81" s="40"/>
      <c r="P81" s="40"/>
      <c r="Q81" s="40"/>
      <c r="R81" s="40"/>
      <c r="S81" s="34"/>
      <c r="T81" s="34"/>
    </row>
    <row r="82" spans="1:20" s="12" customFormat="1" ht="15" customHeight="1">
      <c r="A82" s="55"/>
      <c r="B82" s="227" t="s">
        <v>115</v>
      </c>
      <c r="C82" s="19"/>
      <c r="D82" s="26"/>
      <c r="E82" s="26"/>
      <c r="F82" s="35"/>
      <c r="G82" s="230"/>
      <c r="H82" s="240"/>
      <c r="I82" s="64" t="s">
        <v>306</v>
      </c>
      <c r="J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s="8" customFormat="1" ht="15" customHeight="1">
      <c r="A83" s="54"/>
      <c r="B83" s="19" t="s">
        <v>15</v>
      </c>
      <c r="C83" s="19"/>
      <c r="D83" s="26">
        <v>2000</v>
      </c>
      <c r="E83" s="26"/>
      <c r="F83" s="39">
        <v>431</v>
      </c>
      <c r="G83" s="240">
        <f>+D83-F83</f>
        <v>1569</v>
      </c>
      <c r="H83" s="240">
        <f aca="true" t="shared" si="4" ref="H83:H141">+F83+G83</f>
        <v>2000</v>
      </c>
      <c r="I83" s="37"/>
      <c r="J83" s="40"/>
      <c r="L83" s="40"/>
      <c r="M83" s="40"/>
      <c r="N83" s="40"/>
      <c r="O83" s="40"/>
      <c r="P83" s="40"/>
      <c r="Q83" s="40"/>
      <c r="R83" s="40"/>
      <c r="S83" s="34"/>
      <c r="T83" s="34"/>
    </row>
    <row r="84" spans="1:20" s="12" customFormat="1" ht="15" customHeight="1">
      <c r="A84" s="54"/>
      <c r="B84" s="228" t="s">
        <v>258</v>
      </c>
      <c r="C84" s="19"/>
      <c r="D84" s="26"/>
      <c r="E84" s="26"/>
      <c r="F84" s="39"/>
      <c r="G84" s="240">
        <f aca="true" t="shared" si="5" ref="G84:G93">+D84-F84</f>
        <v>0</v>
      </c>
      <c r="H84" s="240">
        <f t="shared" si="4"/>
        <v>0</v>
      </c>
      <c r="I84" s="64" t="s">
        <v>259</v>
      </c>
      <c r="J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s="8" customFormat="1" ht="15" customHeight="1">
      <c r="A85" s="54"/>
      <c r="B85" s="19" t="s">
        <v>169</v>
      </c>
      <c r="C85" s="19"/>
      <c r="D85" s="26">
        <v>7600</v>
      </c>
      <c r="E85" s="26"/>
      <c r="F85" s="39">
        <v>1901</v>
      </c>
      <c r="G85" s="240">
        <f t="shared" si="5"/>
        <v>5699</v>
      </c>
      <c r="H85" s="240">
        <f t="shared" si="4"/>
        <v>7600</v>
      </c>
      <c r="I85" s="157" t="s">
        <v>312</v>
      </c>
      <c r="J85" s="40"/>
      <c r="L85" s="40"/>
      <c r="M85" s="40"/>
      <c r="N85" s="40"/>
      <c r="O85" s="40"/>
      <c r="P85" s="40"/>
      <c r="Q85" s="40"/>
      <c r="R85" s="40"/>
      <c r="S85" s="34"/>
      <c r="T85" s="34"/>
    </row>
    <row r="86" spans="1:20" s="8" customFormat="1" ht="15" customHeight="1">
      <c r="A86" s="54"/>
      <c r="B86" s="19" t="s">
        <v>171</v>
      </c>
      <c r="C86" s="19"/>
      <c r="D86" s="26">
        <v>1500</v>
      </c>
      <c r="E86" s="26"/>
      <c r="F86" s="39">
        <v>152</v>
      </c>
      <c r="G86" s="240">
        <f t="shared" si="5"/>
        <v>1348</v>
      </c>
      <c r="H86" s="240">
        <f t="shared" si="4"/>
        <v>1500</v>
      </c>
      <c r="I86" s="157" t="s">
        <v>170</v>
      </c>
      <c r="J86" s="40"/>
      <c r="L86" s="40"/>
      <c r="M86" s="40"/>
      <c r="N86" s="40"/>
      <c r="O86" s="40"/>
      <c r="P86" s="40"/>
      <c r="Q86" s="40"/>
      <c r="R86" s="40"/>
      <c r="S86" s="34"/>
      <c r="T86" s="34"/>
    </row>
    <row r="87" spans="1:20" s="8" customFormat="1" ht="15" customHeight="1">
      <c r="A87" s="54"/>
      <c r="B87" s="19" t="s">
        <v>172</v>
      </c>
      <c r="C87" s="19"/>
      <c r="D87" s="26">
        <v>100</v>
      </c>
      <c r="E87" s="26"/>
      <c r="F87" s="39">
        <v>25</v>
      </c>
      <c r="G87" s="240">
        <f t="shared" si="5"/>
        <v>75</v>
      </c>
      <c r="H87" s="240">
        <f t="shared" si="4"/>
        <v>100</v>
      </c>
      <c r="I87" s="157" t="s">
        <v>152</v>
      </c>
      <c r="J87" s="40"/>
      <c r="L87" s="40"/>
      <c r="M87" s="40"/>
      <c r="N87" s="40"/>
      <c r="O87" s="40"/>
      <c r="P87" s="40"/>
      <c r="Q87" s="40"/>
      <c r="R87" s="40"/>
      <c r="S87" s="34"/>
      <c r="T87" s="34"/>
    </row>
    <row r="88" spans="2:20" s="8" customFormat="1" ht="15" customHeight="1">
      <c r="B88" s="54" t="s">
        <v>116</v>
      </c>
      <c r="C88" s="19"/>
      <c r="D88" s="26">
        <v>1000</v>
      </c>
      <c r="E88" s="26"/>
      <c r="F88" s="39">
        <v>-74</v>
      </c>
      <c r="G88" s="240">
        <f t="shared" si="5"/>
        <v>1074</v>
      </c>
      <c r="H88" s="240">
        <f t="shared" si="4"/>
        <v>1000</v>
      </c>
      <c r="I88" s="37"/>
      <c r="J88" s="40"/>
      <c r="L88" s="40"/>
      <c r="M88" s="40"/>
      <c r="N88" s="40"/>
      <c r="O88" s="40"/>
      <c r="P88" s="40"/>
      <c r="Q88" s="40"/>
      <c r="R88" s="40"/>
      <c r="S88" s="34"/>
      <c r="T88" s="34"/>
    </row>
    <row r="89" spans="2:11" ht="15">
      <c r="B89" s="63" t="s">
        <v>174</v>
      </c>
      <c r="D89" s="110">
        <v>10000</v>
      </c>
      <c r="E89" s="26"/>
      <c r="F89" s="35">
        <v>7209</v>
      </c>
      <c r="G89" s="240">
        <f t="shared" si="5"/>
        <v>2791</v>
      </c>
      <c r="H89" s="240">
        <f t="shared" si="4"/>
        <v>10000</v>
      </c>
      <c r="I89" s="52" t="s">
        <v>173</v>
      </c>
      <c r="K89" s="2"/>
    </row>
    <row r="90" spans="1:20" s="8" customFormat="1" ht="15" customHeight="1">
      <c r="A90" s="54"/>
      <c r="B90" s="19" t="s">
        <v>176</v>
      </c>
      <c r="C90" s="19"/>
      <c r="D90" s="26">
        <v>20000</v>
      </c>
      <c r="E90" s="26"/>
      <c r="F90" s="39">
        <v>0</v>
      </c>
      <c r="G90" s="240">
        <f t="shared" si="5"/>
        <v>20000</v>
      </c>
      <c r="H90" s="240">
        <f t="shared" si="4"/>
        <v>20000</v>
      </c>
      <c r="I90" s="157" t="s">
        <v>175</v>
      </c>
      <c r="J90" s="40"/>
      <c r="L90" s="40"/>
      <c r="M90" s="40"/>
      <c r="N90" s="40"/>
      <c r="O90" s="40"/>
      <c r="P90" s="40"/>
      <c r="Q90" s="40"/>
      <c r="R90" s="40"/>
      <c r="S90" s="34"/>
      <c r="T90" s="34"/>
    </row>
    <row r="91" spans="1:20" s="8" customFormat="1" ht="15" customHeight="1">
      <c r="A91" s="54"/>
      <c r="B91" s="19" t="s">
        <v>287</v>
      </c>
      <c r="C91" s="19"/>
      <c r="D91" s="26">
        <v>3000</v>
      </c>
      <c r="E91" s="26"/>
      <c r="F91" s="39">
        <v>491</v>
      </c>
      <c r="G91" s="240">
        <f t="shared" si="5"/>
        <v>2509</v>
      </c>
      <c r="H91" s="240">
        <f t="shared" si="4"/>
        <v>3000</v>
      </c>
      <c r="I91" s="37"/>
      <c r="J91" s="40"/>
      <c r="L91" s="40"/>
      <c r="M91" s="40"/>
      <c r="N91" s="40"/>
      <c r="O91" s="40"/>
      <c r="P91" s="40"/>
      <c r="Q91" s="40"/>
      <c r="R91" s="40"/>
      <c r="S91" s="34"/>
      <c r="T91" s="34"/>
    </row>
    <row r="92" spans="1:20" s="8" customFormat="1" ht="15" customHeight="1">
      <c r="A92" s="54"/>
      <c r="B92" s="19" t="s">
        <v>178</v>
      </c>
      <c r="C92" s="19"/>
      <c r="D92" s="26">
        <v>600</v>
      </c>
      <c r="E92" s="26"/>
      <c r="F92" s="39">
        <v>300</v>
      </c>
      <c r="G92" s="240">
        <f t="shared" si="5"/>
        <v>300</v>
      </c>
      <c r="H92" s="240">
        <f t="shared" si="4"/>
        <v>600</v>
      </c>
      <c r="I92" s="157" t="s">
        <v>177</v>
      </c>
      <c r="J92" s="40"/>
      <c r="L92" s="40"/>
      <c r="M92" s="40"/>
      <c r="N92" s="40"/>
      <c r="O92" s="40"/>
      <c r="P92" s="40"/>
      <c r="Q92" s="40"/>
      <c r="R92" s="40"/>
      <c r="S92" s="34"/>
      <c r="T92" s="34"/>
    </row>
    <row r="93" spans="1:20" s="8" customFormat="1" ht="15" customHeight="1">
      <c r="A93" s="54"/>
      <c r="B93" s="19" t="s">
        <v>179</v>
      </c>
      <c r="C93" s="19"/>
      <c r="D93" s="27">
        <v>100</v>
      </c>
      <c r="E93" s="27"/>
      <c r="F93" s="79">
        <v>90</v>
      </c>
      <c r="G93" s="258">
        <f t="shared" si="5"/>
        <v>10</v>
      </c>
      <c r="H93" s="258">
        <f t="shared" si="4"/>
        <v>100</v>
      </c>
      <c r="I93" s="157" t="s">
        <v>153</v>
      </c>
      <c r="J93" s="40"/>
      <c r="L93" s="40"/>
      <c r="M93" s="40"/>
      <c r="N93" s="40"/>
      <c r="O93" s="40"/>
      <c r="P93" s="40"/>
      <c r="Q93" s="40"/>
      <c r="R93" s="40"/>
      <c r="S93" s="34"/>
      <c r="T93" s="34"/>
    </row>
    <row r="94" spans="1:20" s="8" customFormat="1" ht="15" customHeight="1">
      <c r="A94" s="29"/>
      <c r="B94" s="19" t="s">
        <v>57</v>
      </c>
      <c r="C94" s="19"/>
      <c r="D94" s="108">
        <f>SUM(D82:D93)</f>
        <v>45900</v>
      </c>
      <c r="E94" s="108"/>
      <c r="F94" s="226">
        <f>SUM(F82:F93)</f>
        <v>10525</v>
      </c>
      <c r="G94" s="259">
        <f>SUM(G83:G93)</f>
        <v>35375</v>
      </c>
      <c r="H94" s="259">
        <f>SUM(H83:H93)</f>
        <v>45900</v>
      </c>
      <c r="I94" s="37"/>
      <c r="J94" s="40"/>
      <c r="L94" s="40"/>
      <c r="M94" s="40"/>
      <c r="N94" s="40"/>
      <c r="O94" s="40"/>
      <c r="P94" s="40"/>
      <c r="Q94" s="40"/>
      <c r="R94" s="40"/>
      <c r="S94" s="34"/>
      <c r="T94" s="34"/>
    </row>
    <row r="95" spans="1:20" s="8" customFormat="1" ht="15" customHeight="1">
      <c r="A95" s="54"/>
      <c r="B95" s="19"/>
      <c r="C95" s="19"/>
      <c r="D95" s="107"/>
      <c r="E95" s="107"/>
      <c r="F95" s="39"/>
      <c r="G95" s="148"/>
      <c r="H95" s="240"/>
      <c r="I95" s="37"/>
      <c r="J95" s="40"/>
      <c r="L95" s="40"/>
      <c r="M95" s="40"/>
      <c r="N95" s="40"/>
      <c r="O95" s="40"/>
      <c r="P95" s="40"/>
      <c r="Q95" s="40"/>
      <c r="R95" s="40"/>
      <c r="S95" s="34"/>
      <c r="T95" s="34"/>
    </row>
    <row r="96" spans="1:20" s="8" customFormat="1" ht="15" customHeight="1">
      <c r="A96" s="55" t="s">
        <v>16</v>
      </c>
      <c r="B96" s="19"/>
      <c r="C96" s="19"/>
      <c r="D96" s="26"/>
      <c r="E96" s="26"/>
      <c r="F96" s="35"/>
      <c r="G96" s="148"/>
      <c r="H96" s="240"/>
      <c r="I96" s="37"/>
      <c r="J96" s="40"/>
      <c r="L96" s="40"/>
      <c r="M96" s="40"/>
      <c r="N96" s="40"/>
      <c r="O96" s="40"/>
      <c r="P96" s="40"/>
      <c r="Q96" s="40"/>
      <c r="R96" s="40"/>
      <c r="S96" s="34"/>
      <c r="T96" s="34"/>
    </row>
    <row r="97" spans="1:20" s="8" customFormat="1" ht="15" customHeight="1">
      <c r="A97" s="54"/>
      <c r="B97" s="19" t="s">
        <v>17</v>
      </c>
      <c r="C97" s="19"/>
      <c r="D97" s="26">
        <v>500</v>
      </c>
      <c r="E97" s="26"/>
      <c r="F97" s="39">
        <v>0</v>
      </c>
      <c r="G97" s="240">
        <f>+D97-F97</f>
        <v>500</v>
      </c>
      <c r="H97" s="240">
        <f t="shared" si="4"/>
        <v>500</v>
      </c>
      <c r="I97" s="37"/>
      <c r="J97" s="40"/>
      <c r="L97" s="40"/>
      <c r="M97" s="40"/>
      <c r="N97" s="40"/>
      <c r="O97" s="40"/>
      <c r="P97" s="40"/>
      <c r="Q97" s="40"/>
      <c r="R97" s="40"/>
      <c r="S97" s="34"/>
      <c r="T97" s="34"/>
    </row>
    <row r="98" spans="1:20" s="8" customFormat="1" ht="15" customHeight="1">
      <c r="A98" s="54"/>
      <c r="B98" s="19" t="s">
        <v>180</v>
      </c>
      <c r="C98" s="19"/>
      <c r="D98" s="26">
        <v>10000</v>
      </c>
      <c r="E98" s="26"/>
      <c r="F98" s="39">
        <v>-803</v>
      </c>
      <c r="G98" s="240">
        <f>+D98-F98</f>
        <v>10803</v>
      </c>
      <c r="H98" s="240">
        <f t="shared" si="4"/>
        <v>10000</v>
      </c>
      <c r="I98" s="159" t="s">
        <v>157</v>
      </c>
      <c r="J98" s="40"/>
      <c r="L98" s="40"/>
      <c r="M98" s="40"/>
      <c r="N98" s="40"/>
      <c r="O98" s="40"/>
      <c r="P98" s="40"/>
      <c r="Q98" s="40"/>
      <c r="R98" s="40"/>
      <c r="S98" s="34"/>
      <c r="T98" s="34"/>
    </row>
    <row r="99" spans="1:20" s="8" customFormat="1" ht="15" customHeight="1">
      <c r="A99" s="54"/>
      <c r="B99" s="19" t="s">
        <v>181</v>
      </c>
      <c r="C99" s="19"/>
      <c r="D99" s="26">
        <v>4000</v>
      </c>
      <c r="E99" s="26"/>
      <c r="F99" s="39">
        <v>2345</v>
      </c>
      <c r="G99" s="240">
        <f>+D99-F99</f>
        <v>1655</v>
      </c>
      <c r="H99" s="240">
        <f t="shared" si="4"/>
        <v>4000</v>
      </c>
      <c r="I99" s="156" t="s">
        <v>313</v>
      </c>
      <c r="J99" s="40"/>
      <c r="L99" s="40"/>
      <c r="M99" s="40"/>
      <c r="N99" s="40"/>
      <c r="O99" s="40"/>
      <c r="P99" s="40"/>
      <c r="Q99" s="40"/>
      <c r="R99" s="40"/>
      <c r="S99" s="34"/>
      <c r="T99" s="34"/>
    </row>
    <row r="100" spans="1:20" s="8" customFormat="1" ht="15" customHeight="1">
      <c r="A100" s="54"/>
      <c r="B100" s="19" t="s">
        <v>27</v>
      </c>
      <c r="C100" s="19"/>
      <c r="D100" s="26">
        <v>200</v>
      </c>
      <c r="E100" s="26"/>
      <c r="F100" s="39">
        <v>0</v>
      </c>
      <c r="G100" s="240">
        <f>+D100-F100</f>
        <v>200</v>
      </c>
      <c r="H100" s="240">
        <f t="shared" si="4"/>
        <v>200</v>
      </c>
      <c r="I100" s="37"/>
      <c r="J100" s="40"/>
      <c r="L100" s="40"/>
      <c r="M100" s="40"/>
      <c r="N100" s="40"/>
      <c r="O100" s="40"/>
      <c r="P100" s="40"/>
      <c r="Q100" s="40"/>
      <c r="R100" s="40"/>
      <c r="S100" s="34"/>
      <c r="T100" s="34"/>
    </row>
    <row r="101" spans="1:20" s="8" customFormat="1" ht="15" customHeight="1">
      <c r="A101" s="54"/>
      <c r="B101" s="19" t="s">
        <v>67</v>
      </c>
      <c r="C101" s="19"/>
      <c r="D101" s="111">
        <v>300</v>
      </c>
      <c r="E101" s="27"/>
      <c r="F101" s="79">
        <v>112</v>
      </c>
      <c r="G101" s="258">
        <f>+D101-F101</f>
        <v>188</v>
      </c>
      <c r="H101" s="258">
        <f t="shared" si="4"/>
        <v>300</v>
      </c>
      <c r="I101" s="37"/>
      <c r="J101" s="40"/>
      <c r="L101" s="40"/>
      <c r="M101" s="40"/>
      <c r="N101" s="40"/>
      <c r="O101" s="40"/>
      <c r="P101" s="40"/>
      <c r="Q101" s="40"/>
      <c r="R101" s="40"/>
      <c r="S101" s="34"/>
      <c r="T101" s="34"/>
    </row>
    <row r="102" spans="1:20" s="8" customFormat="1" ht="15" customHeight="1">
      <c r="A102" s="29"/>
      <c r="B102" s="19" t="s">
        <v>56</v>
      </c>
      <c r="C102" s="19"/>
      <c r="D102" s="108">
        <f>SUM(D97:D101)</f>
        <v>15000</v>
      </c>
      <c r="E102" s="108"/>
      <c r="F102" s="226">
        <f>SUM(F97:F101)</f>
        <v>1654</v>
      </c>
      <c r="G102" s="259">
        <f>SUM(G97:G101)</f>
        <v>13346</v>
      </c>
      <c r="H102" s="259">
        <f>SUM(H97:H101)</f>
        <v>15000</v>
      </c>
      <c r="I102" s="37"/>
      <c r="J102" s="40"/>
      <c r="L102" s="40"/>
      <c r="M102" s="40"/>
      <c r="N102" s="40"/>
      <c r="O102" s="40"/>
      <c r="P102" s="40"/>
      <c r="Q102" s="40"/>
      <c r="R102" s="40"/>
      <c r="S102" s="34"/>
      <c r="T102" s="34"/>
    </row>
    <row r="103" spans="1:20" s="8" customFormat="1" ht="15" customHeight="1">
      <c r="A103" s="54"/>
      <c r="B103" s="19"/>
      <c r="C103" s="19"/>
      <c r="D103" s="107"/>
      <c r="E103" s="107"/>
      <c r="F103" s="39"/>
      <c r="G103" s="148"/>
      <c r="H103" s="240"/>
      <c r="I103" s="37"/>
      <c r="J103" s="40"/>
      <c r="L103" s="40"/>
      <c r="M103" s="40"/>
      <c r="N103" s="40"/>
      <c r="O103" s="40"/>
      <c r="P103" s="40"/>
      <c r="Q103" s="40"/>
      <c r="R103" s="40"/>
      <c r="S103" s="34"/>
      <c r="T103" s="34"/>
    </row>
    <row r="104" spans="1:20" s="8" customFormat="1" ht="15" customHeight="1">
      <c r="A104" s="55" t="s">
        <v>18</v>
      </c>
      <c r="B104" s="19"/>
      <c r="C104" s="19"/>
      <c r="D104" s="26"/>
      <c r="E104" s="26"/>
      <c r="F104" s="35"/>
      <c r="G104" s="148"/>
      <c r="H104" s="240"/>
      <c r="I104" s="37"/>
      <c r="J104" s="40"/>
      <c r="L104" s="40"/>
      <c r="M104" s="40"/>
      <c r="N104" s="40"/>
      <c r="O104" s="40"/>
      <c r="P104" s="40"/>
      <c r="Q104" s="40"/>
      <c r="R104" s="40"/>
      <c r="S104" s="34"/>
      <c r="T104" s="34"/>
    </row>
    <row r="105" spans="1:20" s="8" customFormat="1" ht="15" customHeight="1">
      <c r="A105" s="54"/>
      <c r="B105" s="19" t="s">
        <v>19</v>
      </c>
      <c r="C105" s="19"/>
      <c r="D105" s="26">
        <v>5000</v>
      </c>
      <c r="E105" s="26"/>
      <c r="F105" s="39">
        <v>1461</v>
      </c>
      <c r="G105" s="240">
        <f>+D105-F105</f>
        <v>3539</v>
      </c>
      <c r="H105" s="240">
        <f t="shared" si="4"/>
        <v>5000</v>
      </c>
      <c r="I105" s="37"/>
      <c r="J105" s="40"/>
      <c r="L105" s="40"/>
      <c r="M105" s="40"/>
      <c r="N105" s="40"/>
      <c r="O105" s="40"/>
      <c r="P105" s="40"/>
      <c r="Q105" s="40"/>
      <c r="R105" s="40"/>
      <c r="S105" s="34"/>
      <c r="T105" s="34"/>
    </row>
    <row r="106" spans="1:20" s="8" customFormat="1" ht="15" customHeight="1">
      <c r="A106" s="54"/>
      <c r="B106" s="19" t="s">
        <v>20</v>
      </c>
      <c r="C106" s="19"/>
      <c r="D106" s="26">
        <v>350</v>
      </c>
      <c r="E106" s="26"/>
      <c r="F106" s="39">
        <v>301</v>
      </c>
      <c r="G106" s="240">
        <f aca="true" t="shared" si="6" ref="G106:G111">+D106-F106</f>
        <v>49</v>
      </c>
      <c r="H106" s="240">
        <f t="shared" si="4"/>
        <v>350</v>
      </c>
      <c r="I106" s="37"/>
      <c r="J106" s="40"/>
      <c r="L106" s="40"/>
      <c r="M106" s="40"/>
      <c r="N106" s="40"/>
      <c r="O106" s="40"/>
      <c r="P106" s="40"/>
      <c r="Q106" s="40"/>
      <c r="R106" s="40"/>
      <c r="S106" s="34"/>
      <c r="T106" s="34"/>
    </row>
    <row r="107" spans="1:20" s="8" customFormat="1" ht="15" customHeight="1">
      <c r="A107" s="54"/>
      <c r="B107" s="19" t="s">
        <v>183</v>
      </c>
      <c r="C107" s="19"/>
      <c r="D107" s="26">
        <v>4500</v>
      </c>
      <c r="E107" s="26"/>
      <c r="F107" s="39">
        <v>2069</v>
      </c>
      <c r="G107" s="240">
        <f t="shared" si="6"/>
        <v>2431</v>
      </c>
      <c r="H107" s="240">
        <f t="shared" si="4"/>
        <v>4500</v>
      </c>
      <c r="I107" s="157" t="s">
        <v>182</v>
      </c>
      <c r="J107" s="40"/>
      <c r="L107" s="40"/>
      <c r="M107" s="40"/>
      <c r="N107" s="40"/>
      <c r="O107" s="40"/>
      <c r="P107" s="40"/>
      <c r="Q107" s="40"/>
      <c r="R107" s="40"/>
      <c r="S107" s="34"/>
      <c r="T107" s="34"/>
    </row>
    <row r="108" spans="1:20" s="8" customFormat="1" ht="15" customHeight="1">
      <c r="A108" s="54"/>
      <c r="B108" s="19" t="s">
        <v>31</v>
      </c>
      <c r="C108" s="19"/>
      <c r="D108" s="26">
        <v>1000</v>
      </c>
      <c r="E108" s="26"/>
      <c r="F108" s="39">
        <v>75</v>
      </c>
      <c r="G108" s="240">
        <f t="shared" si="6"/>
        <v>925</v>
      </c>
      <c r="H108" s="240">
        <f t="shared" si="4"/>
        <v>1000</v>
      </c>
      <c r="J108" s="40"/>
      <c r="L108" s="40"/>
      <c r="M108" s="40"/>
      <c r="N108" s="40"/>
      <c r="O108" s="40"/>
      <c r="P108" s="40"/>
      <c r="Q108" s="40"/>
      <c r="R108" s="40"/>
      <c r="S108" s="34"/>
      <c r="T108" s="34"/>
    </row>
    <row r="109" spans="1:20" s="12" customFormat="1" ht="15" customHeight="1">
      <c r="A109" s="54"/>
      <c r="B109" s="19" t="s">
        <v>240</v>
      </c>
      <c r="C109" s="19"/>
      <c r="D109" s="26">
        <v>1000</v>
      </c>
      <c r="E109" s="26"/>
      <c r="F109" s="39">
        <v>1756</v>
      </c>
      <c r="G109" s="240">
        <f t="shared" si="6"/>
        <v>-756</v>
      </c>
      <c r="H109" s="240">
        <f t="shared" si="4"/>
        <v>1000</v>
      </c>
      <c r="I109" s="157" t="s">
        <v>314</v>
      </c>
      <c r="J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s="8" customFormat="1" ht="15" customHeight="1">
      <c r="A110" s="54"/>
      <c r="B110" s="19" t="s">
        <v>70</v>
      </c>
      <c r="C110" s="19"/>
      <c r="D110" s="26">
        <v>500</v>
      </c>
      <c r="E110" s="26"/>
      <c r="F110" s="39">
        <v>110</v>
      </c>
      <c r="G110" s="240">
        <f t="shared" si="6"/>
        <v>390</v>
      </c>
      <c r="H110" s="240">
        <f t="shared" si="4"/>
        <v>500</v>
      </c>
      <c r="I110" s="37"/>
      <c r="J110" s="40"/>
      <c r="L110" s="40"/>
      <c r="M110" s="40"/>
      <c r="N110" s="40"/>
      <c r="O110" s="40"/>
      <c r="P110" s="40"/>
      <c r="Q110" s="40"/>
      <c r="R110" s="40"/>
      <c r="S110" s="34"/>
      <c r="T110" s="34"/>
    </row>
    <row r="111" spans="1:20" s="8" customFormat="1" ht="15" customHeight="1">
      <c r="A111" s="54"/>
      <c r="B111" s="19" t="s">
        <v>21</v>
      </c>
      <c r="C111" s="19"/>
      <c r="D111" s="27">
        <v>200</v>
      </c>
      <c r="E111" s="27"/>
      <c r="F111" s="79">
        <v>237</v>
      </c>
      <c r="G111" s="258">
        <f t="shared" si="6"/>
        <v>-37</v>
      </c>
      <c r="H111" s="258">
        <f t="shared" si="4"/>
        <v>200</v>
      </c>
      <c r="I111" s="37"/>
      <c r="J111" s="40"/>
      <c r="L111" s="40"/>
      <c r="M111" s="40"/>
      <c r="N111" s="40"/>
      <c r="O111" s="40"/>
      <c r="P111" s="40"/>
      <c r="Q111" s="40"/>
      <c r="R111" s="40"/>
      <c r="S111" s="34"/>
      <c r="T111" s="34"/>
    </row>
    <row r="112" spans="1:20" s="8" customFormat="1" ht="15" customHeight="1">
      <c r="A112" s="29"/>
      <c r="B112" s="19" t="s">
        <v>57</v>
      </c>
      <c r="C112" s="19"/>
      <c r="D112" s="108">
        <f>SUM(D105:D111)</f>
        <v>12550</v>
      </c>
      <c r="E112" s="108"/>
      <c r="F112" s="226">
        <f>SUM(F105:F111)</f>
        <v>6009</v>
      </c>
      <c r="G112" s="259">
        <f>SUM(G105:G111)</f>
        <v>6541</v>
      </c>
      <c r="H112" s="259">
        <f>SUM(H105:H111)</f>
        <v>12550</v>
      </c>
      <c r="I112" s="37"/>
      <c r="J112" s="40"/>
      <c r="L112" s="40"/>
      <c r="M112" s="40"/>
      <c r="N112" s="40"/>
      <c r="O112" s="40"/>
      <c r="P112" s="40"/>
      <c r="Q112" s="40"/>
      <c r="R112" s="40"/>
      <c r="S112" s="34"/>
      <c r="T112" s="34"/>
    </row>
    <row r="113" spans="1:20" s="8" customFormat="1" ht="15" customHeight="1">
      <c r="A113" s="54"/>
      <c r="B113" s="19"/>
      <c r="C113" s="19"/>
      <c r="D113" s="107"/>
      <c r="E113" s="107"/>
      <c r="F113" s="39"/>
      <c r="G113" s="148"/>
      <c r="H113" s="240"/>
      <c r="I113" s="37"/>
      <c r="J113" s="40"/>
      <c r="L113" s="40"/>
      <c r="M113" s="40"/>
      <c r="N113" s="40"/>
      <c r="O113" s="40"/>
      <c r="P113" s="40"/>
      <c r="Q113" s="40"/>
      <c r="R113" s="40"/>
      <c r="S113" s="34"/>
      <c r="T113" s="34"/>
    </row>
    <row r="114" spans="1:20" s="8" customFormat="1" ht="15" customHeight="1">
      <c r="A114" s="55" t="s">
        <v>22</v>
      </c>
      <c r="B114" s="19"/>
      <c r="C114" s="19"/>
      <c r="D114" s="26"/>
      <c r="E114" s="26"/>
      <c r="F114" s="35"/>
      <c r="G114" s="148"/>
      <c r="H114" s="240"/>
      <c r="I114" s="37"/>
      <c r="J114" s="40"/>
      <c r="L114" s="40"/>
      <c r="M114" s="40"/>
      <c r="N114" s="40"/>
      <c r="O114" s="40"/>
      <c r="P114" s="40"/>
      <c r="Q114" s="40"/>
      <c r="R114" s="40"/>
      <c r="S114" s="34"/>
      <c r="T114" s="34"/>
    </row>
    <row r="115" spans="1:20" s="8" customFormat="1" ht="15" customHeight="1">
      <c r="A115" s="54"/>
      <c r="B115" s="19" t="s">
        <v>242</v>
      </c>
      <c r="C115" s="19"/>
      <c r="D115" s="26">
        <v>19600</v>
      </c>
      <c r="E115" s="26"/>
      <c r="F115" s="39">
        <v>0</v>
      </c>
      <c r="G115" s="240">
        <f>+D115-F115</f>
        <v>19600</v>
      </c>
      <c r="H115" s="240">
        <f t="shared" si="4"/>
        <v>19600</v>
      </c>
      <c r="I115" s="158" t="s">
        <v>154</v>
      </c>
      <c r="J115" s="40"/>
      <c r="L115" s="40"/>
      <c r="M115" s="40"/>
      <c r="N115" s="40"/>
      <c r="O115" s="40"/>
      <c r="P115" s="40"/>
      <c r="Q115" s="40"/>
      <c r="R115" s="40"/>
      <c r="S115" s="34"/>
      <c r="T115" s="34"/>
    </row>
    <row r="116" spans="1:20" s="8" customFormat="1" ht="15" customHeight="1">
      <c r="A116" s="54"/>
      <c r="B116" s="19" t="s">
        <v>243</v>
      </c>
      <c r="C116" s="19"/>
      <c r="D116" s="26">
        <v>5750</v>
      </c>
      <c r="E116" s="26"/>
      <c r="F116" s="39">
        <v>3400</v>
      </c>
      <c r="G116" s="240">
        <f>+D116-F116</f>
        <v>2350</v>
      </c>
      <c r="H116" s="240">
        <f t="shared" si="4"/>
        <v>5750</v>
      </c>
      <c r="I116" s="157" t="s">
        <v>241</v>
      </c>
      <c r="J116" s="40"/>
      <c r="L116" s="40"/>
      <c r="M116" s="40"/>
      <c r="N116" s="40"/>
      <c r="O116" s="40"/>
      <c r="P116" s="40"/>
      <c r="Q116" s="40"/>
      <c r="R116" s="40"/>
      <c r="S116" s="34"/>
      <c r="T116" s="34"/>
    </row>
    <row r="117" spans="1:20" s="8" customFormat="1" ht="15" customHeight="1">
      <c r="A117" s="54"/>
      <c r="B117" s="19" t="s">
        <v>28</v>
      </c>
      <c r="C117" s="19"/>
      <c r="D117" s="26">
        <v>0</v>
      </c>
      <c r="E117" s="26"/>
      <c r="F117" s="39">
        <v>0</v>
      </c>
      <c r="G117" s="240">
        <f>+D117-F117</f>
        <v>0</v>
      </c>
      <c r="H117" s="240">
        <f t="shared" si="4"/>
        <v>0</v>
      </c>
      <c r="J117" s="40"/>
      <c r="L117" s="40"/>
      <c r="M117" s="40"/>
      <c r="N117" s="40"/>
      <c r="O117" s="40"/>
      <c r="P117" s="40"/>
      <c r="Q117" s="40"/>
      <c r="R117" s="40"/>
      <c r="S117" s="34"/>
      <c r="T117" s="34"/>
    </row>
    <row r="118" spans="1:20" s="8" customFormat="1" ht="15" customHeight="1">
      <c r="A118" s="54"/>
      <c r="B118" s="19" t="s">
        <v>244</v>
      </c>
      <c r="C118" s="19"/>
      <c r="D118" s="27">
        <v>8810</v>
      </c>
      <c r="E118" s="27"/>
      <c r="F118" s="79">
        <v>3087</v>
      </c>
      <c r="G118" s="258">
        <f>+D118-F118</f>
        <v>5723</v>
      </c>
      <c r="H118" s="258">
        <f t="shared" si="4"/>
        <v>8810</v>
      </c>
      <c r="I118" s="157" t="s">
        <v>155</v>
      </c>
      <c r="J118" s="40"/>
      <c r="L118" s="40"/>
      <c r="M118" s="40"/>
      <c r="N118" s="40"/>
      <c r="O118" s="40"/>
      <c r="P118" s="40"/>
      <c r="Q118" s="40"/>
      <c r="R118" s="40"/>
      <c r="S118" s="34"/>
      <c r="T118" s="34"/>
    </row>
    <row r="119" spans="1:20" s="8" customFormat="1" ht="15" customHeight="1">
      <c r="A119" s="29"/>
      <c r="B119" s="19" t="s">
        <v>57</v>
      </c>
      <c r="C119" s="19"/>
      <c r="D119" s="108">
        <f>SUM(D115:D118)</f>
        <v>34160</v>
      </c>
      <c r="E119" s="108"/>
      <c r="F119" s="226">
        <f>SUM(F115:F118)</f>
        <v>6487</v>
      </c>
      <c r="G119" s="259">
        <f>SUM(G115:G118)</f>
        <v>27673</v>
      </c>
      <c r="H119" s="259">
        <f>SUM(H115:H118)</f>
        <v>34160</v>
      </c>
      <c r="I119" s="37"/>
      <c r="J119" s="40"/>
      <c r="L119" s="40"/>
      <c r="M119" s="40"/>
      <c r="N119" s="40"/>
      <c r="O119" s="40"/>
      <c r="P119" s="40"/>
      <c r="Q119" s="40"/>
      <c r="R119" s="40"/>
      <c r="S119" s="34"/>
      <c r="T119" s="34"/>
    </row>
    <row r="120" spans="1:20" s="8" customFormat="1" ht="15" customHeight="1">
      <c r="A120" s="54"/>
      <c r="B120" s="19"/>
      <c r="C120" s="19"/>
      <c r="D120" s="107"/>
      <c r="E120" s="107"/>
      <c r="F120" s="39"/>
      <c r="G120" s="148"/>
      <c r="H120" s="240"/>
      <c r="I120" s="37"/>
      <c r="J120" s="40"/>
      <c r="L120" s="40"/>
      <c r="M120" s="40"/>
      <c r="N120" s="40"/>
      <c r="O120" s="40"/>
      <c r="P120" s="40"/>
      <c r="Q120" s="40"/>
      <c r="R120" s="40"/>
      <c r="S120" s="34"/>
      <c r="T120" s="34"/>
    </row>
    <row r="121" spans="1:20" s="8" customFormat="1" ht="15" customHeight="1">
      <c r="A121" s="55" t="s">
        <v>23</v>
      </c>
      <c r="B121" s="19"/>
      <c r="C121" s="19"/>
      <c r="D121" s="26"/>
      <c r="E121" s="26"/>
      <c r="F121" s="35"/>
      <c r="G121" s="148"/>
      <c r="H121" s="240"/>
      <c r="I121" s="37"/>
      <c r="J121" s="40"/>
      <c r="L121" s="40"/>
      <c r="M121" s="40"/>
      <c r="N121" s="40"/>
      <c r="O121" s="40"/>
      <c r="P121" s="40"/>
      <c r="Q121" s="40"/>
      <c r="R121" s="40"/>
      <c r="S121" s="34"/>
      <c r="T121" s="34"/>
    </row>
    <row r="122" spans="1:20" s="8" customFormat="1" ht="15" customHeight="1">
      <c r="A122" s="54"/>
      <c r="B122" s="19" t="s">
        <v>24</v>
      </c>
      <c r="C122" s="19"/>
      <c r="D122" s="26">
        <v>1000</v>
      </c>
      <c r="E122" s="26"/>
      <c r="F122" s="35">
        <v>0</v>
      </c>
      <c r="G122" s="240">
        <f>+D122-F122</f>
        <v>1000</v>
      </c>
      <c r="H122" s="240">
        <f t="shared" si="4"/>
        <v>1000</v>
      </c>
      <c r="I122" s="37"/>
      <c r="J122" s="40"/>
      <c r="L122" s="40"/>
      <c r="M122" s="40"/>
      <c r="N122" s="40"/>
      <c r="O122" s="40"/>
      <c r="P122" s="40"/>
      <c r="Q122" s="40"/>
      <c r="R122" s="40"/>
      <c r="S122" s="34"/>
      <c r="T122" s="34"/>
    </row>
    <row r="123" spans="1:20" s="8" customFormat="1" ht="15" customHeight="1">
      <c r="A123" s="54"/>
      <c r="B123" s="19" t="s">
        <v>33</v>
      </c>
      <c r="C123" s="19"/>
      <c r="D123" s="27">
        <v>100</v>
      </c>
      <c r="E123" s="27"/>
      <c r="F123" s="225">
        <v>0</v>
      </c>
      <c r="G123" s="258">
        <f>+D123-F123</f>
        <v>100</v>
      </c>
      <c r="H123" s="258">
        <f t="shared" si="4"/>
        <v>100</v>
      </c>
      <c r="I123" s="37"/>
      <c r="J123" s="40"/>
      <c r="L123" s="40"/>
      <c r="M123" s="40"/>
      <c r="N123" s="40"/>
      <c r="O123" s="40"/>
      <c r="P123" s="40"/>
      <c r="Q123" s="40"/>
      <c r="R123" s="40"/>
      <c r="S123" s="34"/>
      <c r="T123" s="34"/>
    </row>
    <row r="124" spans="1:20" s="8" customFormat="1" ht="15" customHeight="1">
      <c r="A124" s="29"/>
      <c r="B124" s="19" t="s">
        <v>57</v>
      </c>
      <c r="C124" s="19"/>
      <c r="D124" s="108">
        <f>SUM(D122:D123)</f>
        <v>1100</v>
      </c>
      <c r="E124" s="108"/>
      <c r="F124" s="226">
        <f>SUM(F122:F123)</f>
        <v>0</v>
      </c>
      <c r="G124" s="259">
        <f>SUM(G122:G123)</f>
        <v>1100</v>
      </c>
      <c r="H124" s="259">
        <f>SUM(H122:H123)</f>
        <v>1100</v>
      </c>
      <c r="I124" s="37"/>
      <c r="J124" s="40"/>
      <c r="L124" s="40"/>
      <c r="M124" s="40"/>
      <c r="N124" s="40"/>
      <c r="O124" s="40"/>
      <c r="P124" s="40"/>
      <c r="Q124" s="40"/>
      <c r="R124" s="40"/>
      <c r="S124" s="34"/>
      <c r="T124" s="34"/>
    </row>
    <row r="125" spans="1:20" s="8" customFormat="1" ht="15" customHeight="1">
      <c r="A125" s="54"/>
      <c r="B125" s="19"/>
      <c r="C125" s="19"/>
      <c r="D125" s="107"/>
      <c r="E125" s="107"/>
      <c r="F125" s="39"/>
      <c r="G125" s="148"/>
      <c r="H125" s="240"/>
      <c r="I125" s="37"/>
      <c r="J125" s="40"/>
      <c r="L125" s="40"/>
      <c r="M125" s="40"/>
      <c r="N125" s="40"/>
      <c r="O125" s="40"/>
      <c r="P125" s="40"/>
      <c r="Q125" s="40"/>
      <c r="R125" s="40"/>
      <c r="S125" s="34"/>
      <c r="T125" s="34"/>
    </row>
    <row r="126" spans="1:20" s="8" customFormat="1" ht="15" customHeight="1">
      <c r="A126" s="55" t="s">
        <v>25</v>
      </c>
      <c r="B126" s="19"/>
      <c r="C126" s="19"/>
      <c r="D126" s="26"/>
      <c r="E126" s="26"/>
      <c r="F126" s="35"/>
      <c r="G126" s="148"/>
      <c r="H126" s="240"/>
      <c r="I126" s="37"/>
      <c r="J126" s="40"/>
      <c r="L126" s="40"/>
      <c r="M126" s="40"/>
      <c r="N126" s="40"/>
      <c r="O126" s="40"/>
      <c r="P126" s="40"/>
      <c r="Q126" s="40"/>
      <c r="R126" s="40"/>
      <c r="S126" s="34"/>
      <c r="T126" s="34"/>
    </row>
    <row r="127" spans="1:20" s="8" customFormat="1" ht="15" customHeight="1">
      <c r="A127" s="54"/>
      <c r="B127" s="19" t="s">
        <v>245</v>
      </c>
      <c r="C127" s="19"/>
      <c r="D127" s="26">
        <v>8280</v>
      </c>
      <c r="E127" s="26"/>
      <c r="F127" s="39">
        <v>424</v>
      </c>
      <c r="G127" s="240">
        <f>+D127-F127</f>
        <v>7856</v>
      </c>
      <c r="H127" s="240">
        <f t="shared" si="4"/>
        <v>8280</v>
      </c>
      <c r="I127" s="157" t="s">
        <v>315</v>
      </c>
      <c r="J127" s="40"/>
      <c r="L127" s="40"/>
      <c r="M127" s="40"/>
      <c r="N127" s="40"/>
      <c r="O127" s="40"/>
      <c r="P127" s="40"/>
      <c r="Q127" s="40"/>
      <c r="R127" s="40"/>
      <c r="S127" s="34"/>
      <c r="T127" s="34"/>
    </row>
    <row r="128" spans="1:20" s="8" customFormat="1" ht="15" customHeight="1">
      <c r="A128" s="54"/>
      <c r="B128" s="19" t="s">
        <v>26</v>
      </c>
      <c r="C128" s="19"/>
      <c r="D128" s="26">
        <v>500</v>
      </c>
      <c r="E128" s="26"/>
      <c r="F128" s="39">
        <v>1120</v>
      </c>
      <c r="G128" s="240">
        <f>+D128-F128</f>
        <v>-620</v>
      </c>
      <c r="H128" s="240">
        <f t="shared" si="4"/>
        <v>500</v>
      </c>
      <c r="I128" s="37"/>
      <c r="J128" s="40"/>
      <c r="L128" s="40"/>
      <c r="M128" s="40"/>
      <c r="N128" s="40"/>
      <c r="O128" s="40"/>
      <c r="P128" s="40"/>
      <c r="Q128" s="40"/>
      <c r="R128" s="40"/>
      <c r="S128" s="34"/>
      <c r="T128" s="34"/>
    </row>
    <row r="129" spans="1:20" s="8" customFormat="1" ht="15" customHeight="1">
      <c r="A129" s="54"/>
      <c r="B129" s="19" t="s">
        <v>246</v>
      </c>
      <c r="C129" s="19"/>
      <c r="D129" s="26">
        <v>1500</v>
      </c>
      <c r="E129" s="26"/>
      <c r="F129" s="39">
        <v>50</v>
      </c>
      <c r="G129" s="240">
        <f>+D129-F129</f>
        <v>1450</v>
      </c>
      <c r="H129" s="240">
        <f t="shared" si="4"/>
        <v>1500</v>
      </c>
      <c r="I129" s="158" t="s">
        <v>156</v>
      </c>
      <c r="J129" s="40"/>
      <c r="L129" s="40"/>
      <c r="M129" s="40"/>
      <c r="N129" s="40"/>
      <c r="O129" s="40"/>
      <c r="P129" s="40"/>
      <c r="Q129" s="40"/>
      <c r="R129" s="40"/>
      <c r="S129" s="34"/>
      <c r="T129" s="34"/>
    </row>
    <row r="130" spans="1:20" s="8" customFormat="1" ht="15" customHeight="1">
      <c r="A130" s="54"/>
      <c r="B130" s="19" t="s">
        <v>71</v>
      </c>
      <c r="C130" s="19"/>
      <c r="D130" s="27">
        <f>190*2</f>
        <v>380</v>
      </c>
      <c r="E130" s="27"/>
      <c r="F130" s="79">
        <f>1200-725</f>
        <v>475</v>
      </c>
      <c r="G130" s="258">
        <f>+D130-F130</f>
        <v>-95</v>
      </c>
      <c r="H130" s="258">
        <f t="shared" si="4"/>
        <v>380</v>
      </c>
      <c r="I130" s="64" t="s">
        <v>288</v>
      </c>
      <c r="J130" s="34"/>
      <c r="K130" s="12"/>
      <c r="L130" s="34"/>
      <c r="M130" s="34"/>
      <c r="N130" s="40"/>
      <c r="O130" s="40"/>
      <c r="P130" s="40"/>
      <c r="Q130" s="40"/>
      <c r="R130" s="40"/>
      <c r="S130" s="34"/>
      <c r="T130" s="34"/>
    </row>
    <row r="131" spans="1:20" s="8" customFormat="1" ht="15" customHeight="1">
      <c r="A131" s="29"/>
      <c r="B131" s="19" t="s">
        <v>57</v>
      </c>
      <c r="C131" s="19"/>
      <c r="D131" s="108">
        <f>SUM(D127:D130)</f>
        <v>10660</v>
      </c>
      <c r="E131" s="108"/>
      <c r="F131" s="226">
        <f>SUM(F127:F130)</f>
        <v>2069</v>
      </c>
      <c r="G131" s="259">
        <f>SUM(G127:G130)</f>
        <v>8591</v>
      </c>
      <c r="H131" s="259">
        <f>SUM(H127:H130)</f>
        <v>10660</v>
      </c>
      <c r="I131" s="37"/>
      <c r="J131" s="40"/>
      <c r="L131" s="40"/>
      <c r="M131" s="40"/>
      <c r="N131" s="40"/>
      <c r="O131" s="40"/>
      <c r="P131" s="40"/>
      <c r="Q131" s="40"/>
      <c r="R131" s="40"/>
      <c r="S131" s="34"/>
      <c r="T131" s="34"/>
    </row>
    <row r="132" spans="1:20" s="8" customFormat="1" ht="15" customHeight="1">
      <c r="A132" s="29"/>
      <c r="B132" s="19"/>
      <c r="C132" s="19"/>
      <c r="D132" s="108"/>
      <c r="E132" s="108"/>
      <c r="F132" s="39"/>
      <c r="G132" s="148"/>
      <c r="H132" s="240"/>
      <c r="I132" s="37"/>
      <c r="J132" s="40"/>
      <c r="L132" s="40"/>
      <c r="M132" s="40"/>
      <c r="N132" s="40"/>
      <c r="O132" s="40"/>
      <c r="P132" s="40"/>
      <c r="Q132" s="40"/>
      <c r="R132" s="40"/>
      <c r="S132" s="34"/>
      <c r="T132" s="34"/>
    </row>
    <row r="133" spans="1:20" s="8" customFormat="1" ht="15" customHeight="1">
      <c r="A133" s="63" t="s">
        <v>121</v>
      </c>
      <c r="B133" s="19"/>
      <c r="C133" s="19"/>
      <c r="D133" s="108">
        <v>3975</v>
      </c>
      <c r="E133" s="113"/>
      <c r="F133" s="226">
        <v>250</v>
      </c>
      <c r="G133" s="259">
        <f>+D133-F133</f>
        <v>3725</v>
      </c>
      <c r="H133" s="259">
        <f t="shared" si="4"/>
        <v>3975</v>
      </c>
      <c r="I133" s="37"/>
      <c r="J133" s="40"/>
      <c r="L133" s="40"/>
      <c r="M133" s="40"/>
      <c r="N133" s="40"/>
      <c r="O133" s="40"/>
      <c r="P133" s="40"/>
      <c r="Q133" s="40"/>
      <c r="R133" s="40"/>
      <c r="S133" s="34"/>
      <c r="T133" s="34"/>
    </row>
    <row r="134" spans="1:20" s="8" customFormat="1" ht="15" customHeight="1">
      <c r="A134" s="54"/>
      <c r="B134" s="19"/>
      <c r="C134" s="19"/>
      <c r="D134" s="107"/>
      <c r="E134" s="107"/>
      <c r="F134" s="39"/>
      <c r="G134" s="148"/>
      <c r="H134" s="240"/>
      <c r="I134" s="37"/>
      <c r="J134" s="40"/>
      <c r="L134" s="40"/>
      <c r="M134" s="40"/>
      <c r="N134" s="40"/>
      <c r="O134" s="40"/>
      <c r="P134" s="40"/>
      <c r="Q134" s="40"/>
      <c r="R134" s="40"/>
      <c r="S134" s="34"/>
      <c r="T134" s="34"/>
    </row>
    <row r="135" spans="1:20" s="8" customFormat="1" ht="15" customHeight="1">
      <c r="A135" s="55" t="s">
        <v>50</v>
      </c>
      <c r="B135" s="19"/>
      <c r="C135" s="19"/>
      <c r="D135" s="26"/>
      <c r="E135" s="26"/>
      <c r="F135" s="35"/>
      <c r="G135" s="148"/>
      <c r="H135" s="240"/>
      <c r="I135" s="37"/>
      <c r="J135" s="40"/>
      <c r="L135" s="40"/>
      <c r="M135" s="40"/>
      <c r="N135" s="40"/>
      <c r="O135" s="40"/>
      <c r="P135" s="40"/>
      <c r="Q135" s="40"/>
      <c r="R135" s="40"/>
      <c r="S135" s="34"/>
      <c r="T135" s="34"/>
    </row>
    <row r="136" spans="1:20" s="8" customFormat="1" ht="15" customHeight="1">
      <c r="A136" s="55"/>
      <c r="B136" s="19" t="s">
        <v>117</v>
      </c>
      <c r="C136" s="19"/>
      <c r="D136" s="26">
        <v>0</v>
      </c>
      <c r="E136" s="26"/>
      <c r="F136" s="35"/>
      <c r="G136" s="240">
        <f aca="true" t="shared" si="7" ref="G136:G141">+D136-F136</f>
        <v>0</v>
      </c>
      <c r="H136" s="240">
        <f t="shared" si="4"/>
        <v>0</v>
      </c>
      <c r="I136" s="37"/>
      <c r="J136" s="40"/>
      <c r="L136" s="40"/>
      <c r="M136" s="40"/>
      <c r="N136" s="40"/>
      <c r="O136" s="40"/>
      <c r="P136" s="40"/>
      <c r="Q136" s="40"/>
      <c r="R136" s="40"/>
      <c r="S136" s="34"/>
      <c r="T136" s="34"/>
    </row>
    <row r="137" spans="1:20" s="8" customFormat="1" ht="15" customHeight="1">
      <c r="A137" s="54"/>
      <c r="B137" s="19" t="s">
        <v>45</v>
      </c>
      <c r="C137" s="19"/>
      <c r="D137" s="26">
        <v>0</v>
      </c>
      <c r="E137" s="26"/>
      <c r="F137" s="39"/>
      <c r="G137" s="240">
        <f t="shared" si="7"/>
        <v>0</v>
      </c>
      <c r="H137" s="240">
        <f t="shared" si="4"/>
        <v>0</v>
      </c>
      <c r="I137" s="37"/>
      <c r="J137" s="40"/>
      <c r="L137" s="40"/>
      <c r="M137" s="40"/>
      <c r="N137" s="40"/>
      <c r="O137" s="40"/>
      <c r="P137" s="40"/>
      <c r="Q137" s="40"/>
      <c r="R137" s="40"/>
      <c r="S137" s="34"/>
      <c r="T137" s="34"/>
    </row>
    <row r="138" spans="1:20" s="8" customFormat="1" ht="15" customHeight="1">
      <c r="A138" s="54"/>
      <c r="B138" s="19" t="s">
        <v>48</v>
      </c>
      <c r="C138" s="19"/>
      <c r="D138" s="26">
        <v>800</v>
      </c>
      <c r="E138" s="26"/>
      <c r="F138" s="39">
        <v>0</v>
      </c>
      <c r="G138" s="240">
        <f t="shared" si="7"/>
        <v>800</v>
      </c>
      <c r="H138" s="240">
        <f t="shared" si="4"/>
        <v>800</v>
      </c>
      <c r="I138" s="37"/>
      <c r="J138" s="40"/>
      <c r="L138" s="40"/>
      <c r="M138" s="40"/>
      <c r="N138" s="40"/>
      <c r="O138" s="40"/>
      <c r="P138" s="40"/>
      <c r="Q138" s="40"/>
      <c r="R138" s="40"/>
      <c r="S138" s="34"/>
      <c r="T138" s="34"/>
    </row>
    <row r="139" spans="1:20" s="8" customFormat="1" ht="15" customHeight="1">
      <c r="A139" s="54"/>
      <c r="B139" s="19" t="s">
        <v>118</v>
      </c>
      <c r="C139" s="19"/>
      <c r="D139" s="26">
        <v>0</v>
      </c>
      <c r="E139" s="26"/>
      <c r="F139" s="39">
        <v>0</v>
      </c>
      <c r="G139" s="240">
        <f t="shared" si="7"/>
        <v>0</v>
      </c>
      <c r="H139" s="240">
        <f t="shared" si="4"/>
        <v>0</v>
      </c>
      <c r="I139" s="37"/>
      <c r="J139" s="40"/>
      <c r="L139" s="40"/>
      <c r="M139" s="40"/>
      <c r="N139" s="40"/>
      <c r="O139" s="40"/>
      <c r="P139" s="40"/>
      <c r="Q139" s="40"/>
      <c r="R139" s="40"/>
      <c r="S139" s="34"/>
      <c r="T139" s="34"/>
    </row>
    <row r="140" spans="1:20" s="8" customFormat="1" ht="15" customHeight="1">
      <c r="A140" s="54"/>
      <c r="B140" s="19" t="s">
        <v>289</v>
      </c>
      <c r="C140" s="19"/>
      <c r="D140" s="26">
        <v>0</v>
      </c>
      <c r="E140" s="26"/>
      <c r="F140" s="39">
        <v>3772</v>
      </c>
      <c r="G140" s="240">
        <f t="shared" si="7"/>
        <v>-3772</v>
      </c>
      <c r="H140" s="240">
        <f t="shared" si="4"/>
        <v>0</v>
      </c>
      <c r="I140" s="236"/>
      <c r="J140" s="40"/>
      <c r="L140" s="40"/>
      <c r="M140" s="40"/>
      <c r="N140" s="40"/>
      <c r="O140" s="40"/>
      <c r="P140" s="40"/>
      <c r="Q140" s="40"/>
      <c r="R140" s="40"/>
      <c r="S140" s="34"/>
      <c r="T140" s="34"/>
    </row>
    <row r="141" spans="1:20" s="8" customFormat="1" ht="15" customHeight="1">
      <c r="A141" s="54"/>
      <c r="B141" s="19" t="s">
        <v>47</v>
      </c>
      <c r="C141" s="19"/>
      <c r="D141" s="27">
        <v>1500</v>
      </c>
      <c r="E141" s="27"/>
      <c r="F141" s="79">
        <v>511</v>
      </c>
      <c r="G141" s="258">
        <f t="shared" si="7"/>
        <v>989</v>
      </c>
      <c r="H141" s="258">
        <f t="shared" si="4"/>
        <v>1500</v>
      </c>
      <c r="N141" s="40"/>
      <c r="O141" s="40"/>
      <c r="P141" s="40"/>
      <c r="Q141" s="40"/>
      <c r="R141" s="40"/>
      <c r="S141" s="34"/>
      <c r="T141" s="34"/>
    </row>
    <row r="142" spans="1:20" s="8" customFormat="1" ht="15" customHeight="1">
      <c r="A142" s="29"/>
      <c r="B142" s="19" t="s">
        <v>57</v>
      </c>
      <c r="C142" s="19"/>
      <c r="D142" s="108">
        <f>SUM(D136:D141)</f>
        <v>2300</v>
      </c>
      <c r="E142" s="108"/>
      <c r="F142" s="39">
        <f>SUM(F136:F141)</f>
        <v>4283</v>
      </c>
      <c r="G142" s="259">
        <f>SUM(G136:G141)</f>
        <v>-1983</v>
      </c>
      <c r="H142" s="259">
        <f>SUM(H136:H141)</f>
        <v>2300</v>
      </c>
      <c r="N142" s="40"/>
      <c r="O142" s="40"/>
      <c r="P142" s="40"/>
      <c r="Q142" s="40"/>
      <c r="R142" s="40"/>
      <c r="S142" s="34"/>
      <c r="T142" s="34"/>
    </row>
    <row r="143" spans="1:20" s="8" customFormat="1" ht="15" customHeight="1">
      <c r="A143" s="54"/>
      <c r="B143" s="19"/>
      <c r="C143" s="19"/>
      <c r="D143" s="107"/>
      <c r="E143" s="107"/>
      <c r="F143" s="39"/>
      <c r="G143" s="148"/>
      <c r="H143" s="240"/>
      <c r="I143" s="150"/>
      <c r="N143" s="40"/>
      <c r="O143" s="40"/>
      <c r="P143" s="40"/>
      <c r="Q143" s="40"/>
      <c r="R143" s="40"/>
      <c r="S143" s="34"/>
      <c r="T143" s="34"/>
    </row>
    <row r="144" spans="1:20" s="8" customFormat="1" ht="15" customHeight="1">
      <c r="A144" s="29"/>
      <c r="B144" s="13" t="s">
        <v>125</v>
      </c>
      <c r="C144" s="13"/>
      <c r="D144" s="206">
        <f>+D41+D46+D54+D58+D65+D75+D79+D94+D102+D112+D119+D124+D131+D142+D133</f>
        <v>235638</v>
      </c>
      <c r="E144" s="206"/>
      <c r="F144" s="206">
        <f>+F41+F46+F54+F58+F65+F75+F79+F94+F102+F112+F119+F124+F131+F142+F133</f>
        <v>61398</v>
      </c>
      <c r="G144" s="206">
        <f>+G41+G46+G54+G58+G65+G75+G79+G94+G102+G112+G119+G124+G131+G142+G133</f>
        <v>174240</v>
      </c>
      <c r="H144" s="206">
        <f>+H41+H46+H54+H58+H65+H75+H79+H94+H102+H112+H119+H124+H131+H142+H133</f>
        <v>235638</v>
      </c>
      <c r="I144" s="64"/>
      <c r="J144" s="40"/>
      <c r="L144" s="40"/>
      <c r="M144" s="40"/>
      <c r="N144" s="40"/>
      <c r="O144" s="40"/>
      <c r="P144" s="40"/>
      <c r="Q144" s="40"/>
      <c r="R144" s="40"/>
      <c r="S144" s="34"/>
      <c r="T144" s="34"/>
    </row>
    <row r="145" spans="1:20" s="8" customFormat="1" ht="15" customHeight="1">
      <c r="A145" s="54"/>
      <c r="B145" s="19"/>
      <c r="C145" s="19"/>
      <c r="D145" s="107"/>
      <c r="E145" s="107"/>
      <c r="F145" s="39"/>
      <c r="G145" s="219"/>
      <c r="H145" s="240"/>
      <c r="I145" s="64"/>
      <c r="J145" s="40"/>
      <c r="L145" s="40"/>
      <c r="M145" s="147"/>
      <c r="N145" s="40"/>
      <c r="O145" s="40"/>
      <c r="P145" s="40"/>
      <c r="Q145" s="40"/>
      <c r="R145" s="40"/>
      <c r="S145" s="34"/>
      <c r="T145" s="34"/>
    </row>
    <row r="146" spans="1:20" s="8" customFormat="1" ht="15" customHeight="1">
      <c r="A146" s="29"/>
      <c r="B146" s="23" t="s">
        <v>124</v>
      </c>
      <c r="C146" s="23"/>
      <c r="D146" s="205">
        <f>(D28-D144)</f>
        <v>36374</v>
      </c>
      <c r="E146" s="205"/>
      <c r="F146" s="205">
        <f>(F28-F144)</f>
        <v>62625</v>
      </c>
      <c r="G146" s="205">
        <f>(G28-G144)</f>
        <v>-26251</v>
      </c>
      <c r="H146" s="205">
        <f>(H28-H144)</f>
        <v>36374</v>
      </c>
      <c r="I146" s="37"/>
      <c r="J146" s="40"/>
      <c r="L146" s="40"/>
      <c r="M146" s="207"/>
      <c r="N146" s="40"/>
      <c r="O146" s="40"/>
      <c r="P146" s="40"/>
      <c r="Q146" s="40"/>
      <c r="R146" s="40"/>
      <c r="S146" s="34"/>
      <c r="T146" s="34"/>
    </row>
    <row r="147" spans="1:20" s="8" customFormat="1" ht="15" customHeight="1">
      <c r="A147" s="29"/>
      <c r="B147" s="23"/>
      <c r="C147" s="23"/>
      <c r="D147" s="108"/>
      <c r="E147" s="108"/>
      <c r="F147" s="39"/>
      <c r="G147" s="148"/>
      <c r="H147" s="240"/>
      <c r="I147" s="37"/>
      <c r="J147" s="64"/>
      <c r="L147" s="40"/>
      <c r="M147" s="40"/>
      <c r="N147" s="40"/>
      <c r="O147" s="40"/>
      <c r="P147" s="40"/>
      <c r="Q147" s="40"/>
      <c r="R147" s="40"/>
      <c r="S147" s="34"/>
      <c r="T147" s="34"/>
    </row>
    <row r="148" spans="1:20" s="12" customFormat="1" ht="15" customHeight="1">
      <c r="A148" s="231" t="s">
        <v>302</v>
      </c>
      <c r="B148" s="13"/>
      <c r="C148" s="13"/>
      <c r="D148" s="112"/>
      <c r="E148" s="112"/>
      <c r="F148" s="127"/>
      <c r="G148" s="230"/>
      <c r="H148" s="240"/>
      <c r="I148" s="37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s="12" customFormat="1" ht="15" customHeight="1">
      <c r="A149" s="231"/>
      <c r="B149" s="13"/>
      <c r="C149" s="13"/>
      <c r="D149" s="112"/>
      <c r="E149" s="112"/>
      <c r="F149" s="39"/>
      <c r="G149" s="230"/>
      <c r="H149" s="240"/>
      <c r="I149" s="37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s="12" customFormat="1" ht="15" customHeight="1">
      <c r="A150" s="55" t="s">
        <v>255</v>
      </c>
      <c r="B150" s="13"/>
      <c r="C150" s="13"/>
      <c r="D150" s="112"/>
      <c r="E150" s="112"/>
      <c r="F150" s="39"/>
      <c r="G150" s="230"/>
      <c r="H150" s="240"/>
      <c r="I150" s="151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s="12" customFormat="1" ht="15" customHeight="1">
      <c r="A151" s="71"/>
      <c r="B151" s="19" t="s">
        <v>269</v>
      </c>
      <c r="C151" s="13"/>
      <c r="D151" s="152">
        <v>18000</v>
      </c>
      <c r="E151" s="235">
        <v>0</v>
      </c>
      <c r="F151" s="39">
        <v>0</v>
      </c>
      <c r="G151" s="240">
        <f>+E151-F151</f>
        <v>0</v>
      </c>
      <c r="H151" s="260">
        <f>+F151+G151</f>
        <v>0</v>
      </c>
      <c r="I151" s="217" t="s">
        <v>290</v>
      </c>
      <c r="J151" s="213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s="12" customFormat="1" ht="15" customHeight="1">
      <c r="A152" s="71"/>
      <c r="B152" s="19" t="s">
        <v>270</v>
      </c>
      <c r="C152" s="13"/>
      <c r="D152" s="107">
        <v>11000</v>
      </c>
      <c r="E152" s="235">
        <v>0</v>
      </c>
      <c r="F152" s="39">
        <v>0</v>
      </c>
      <c r="G152" s="240">
        <f>+E152-F152</f>
        <v>0</v>
      </c>
      <c r="H152" s="260">
        <f>+F152+G152</f>
        <v>0</v>
      </c>
      <c r="I152" s="217" t="s">
        <v>290</v>
      </c>
      <c r="J152" s="213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s="12" customFormat="1" ht="15" customHeight="1">
      <c r="A153" s="71"/>
      <c r="B153" s="19" t="s">
        <v>264</v>
      </c>
      <c r="C153" s="13"/>
      <c r="D153" s="107">
        <v>9500</v>
      </c>
      <c r="E153" s="26"/>
      <c r="F153" s="39">
        <v>8060</v>
      </c>
      <c r="G153" s="240">
        <f>+D153-F153</f>
        <v>1440</v>
      </c>
      <c r="H153" s="240">
        <f>+F153+G153</f>
        <v>9500</v>
      </c>
      <c r="I153" s="6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s="12" customFormat="1" ht="15" customHeight="1">
      <c r="A154" s="71"/>
      <c r="B154" s="19" t="s">
        <v>265</v>
      </c>
      <c r="C154" s="13"/>
      <c r="D154" s="107">
        <v>8500</v>
      </c>
      <c r="E154" s="26"/>
      <c r="F154" s="39">
        <v>7234</v>
      </c>
      <c r="G154" s="240">
        <f>+D154-F154</f>
        <v>1266</v>
      </c>
      <c r="H154" s="240">
        <f>+F154+G154</f>
        <v>8500</v>
      </c>
      <c r="I154" s="6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2:20" s="12" customFormat="1" ht="15" customHeight="1">
      <c r="B155" s="19" t="s">
        <v>260</v>
      </c>
      <c r="C155" s="152">
        <v>2000</v>
      </c>
      <c r="D155" s="109">
        <v>2000</v>
      </c>
      <c r="E155" s="27"/>
      <c r="F155" s="79">
        <v>2195</v>
      </c>
      <c r="G155" s="258">
        <f>+D155-F155</f>
        <v>-195</v>
      </c>
      <c r="H155" s="258">
        <f>+F155+G155</f>
        <v>2000</v>
      </c>
      <c r="I155" s="37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s="12" customFormat="1" ht="15" customHeight="1">
      <c r="A156" s="71"/>
      <c r="B156" s="19" t="s">
        <v>57</v>
      </c>
      <c r="C156" s="13"/>
      <c r="D156" s="108">
        <f>SUM(D151:D155)</f>
        <v>49000</v>
      </c>
      <c r="E156" s="108"/>
      <c r="F156" s="226">
        <f>SUM(F151:F155)</f>
        <v>17489</v>
      </c>
      <c r="G156" s="259">
        <f>SUM(G151:G155)</f>
        <v>2511</v>
      </c>
      <c r="H156" s="259">
        <f>SUM(H151:H155)</f>
        <v>20000</v>
      </c>
      <c r="I156" s="37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 s="9" customFormat="1" ht="15">
      <c r="A157" s="232"/>
      <c r="B157" s="233"/>
      <c r="C157" s="233"/>
      <c r="D157" s="110"/>
      <c r="E157" s="110"/>
      <c r="F157" s="35"/>
      <c r="G157" s="42"/>
      <c r="H157" s="240"/>
      <c r="I157" s="42"/>
      <c r="J157" s="46"/>
      <c r="L157" s="46"/>
      <c r="M157" s="46"/>
      <c r="N157" s="46"/>
      <c r="O157" s="46"/>
      <c r="P157" s="46"/>
      <c r="Q157" s="46"/>
      <c r="R157" s="46"/>
      <c r="S157" s="46"/>
      <c r="T157" s="46"/>
    </row>
    <row r="158" spans="1:20" s="12" customFormat="1" ht="15" customHeight="1">
      <c r="A158" s="55" t="s">
        <v>256</v>
      </c>
      <c r="B158" s="19"/>
      <c r="C158" s="13"/>
      <c r="D158" s="107"/>
      <c r="E158" s="107"/>
      <c r="F158" s="39"/>
      <c r="G158" s="230"/>
      <c r="H158" s="240"/>
      <c r="I158" s="37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s="12" customFormat="1" ht="15" customHeight="1">
      <c r="A159" s="71"/>
      <c r="B159" s="78" t="s">
        <v>266</v>
      </c>
      <c r="C159" s="23"/>
      <c r="D159" s="234">
        <v>20613</v>
      </c>
      <c r="E159" s="27"/>
      <c r="F159" s="79">
        <v>0</v>
      </c>
      <c r="G159" s="258">
        <f>+D159-F159</f>
        <v>20613</v>
      </c>
      <c r="H159" s="258">
        <f>+F159+G159</f>
        <v>20613</v>
      </c>
      <c r="I159" s="64"/>
      <c r="J159" s="6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 s="8" customFormat="1" ht="15" customHeight="1">
      <c r="A160" s="29"/>
      <c r="B160" s="19" t="s">
        <v>57</v>
      </c>
      <c r="C160" s="23"/>
      <c r="D160" s="108">
        <f>SUM(D159)</f>
        <v>20613</v>
      </c>
      <c r="E160" s="108"/>
      <c r="F160" s="39">
        <f>SUM(F159)</f>
        <v>0</v>
      </c>
      <c r="G160" s="226">
        <f>SUM(G159)</f>
        <v>20613</v>
      </c>
      <c r="H160" s="226">
        <f>SUM(H159)</f>
        <v>20613</v>
      </c>
      <c r="I160" s="37"/>
      <c r="J160" s="64"/>
      <c r="L160" s="40"/>
      <c r="M160" s="40"/>
      <c r="N160" s="40"/>
      <c r="O160" s="40"/>
      <c r="P160" s="40"/>
      <c r="Q160" s="40"/>
      <c r="R160" s="40"/>
      <c r="S160" s="34"/>
      <c r="T160" s="34"/>
    </row>
    <row r="161" spans="1:20" s="8" customFormat="1" ht="15" customHeight="1">
      <c r="A161" s="29"/>
      <c r="B161" s="19"/>
      <c r="C161" s="23"/>
      <c r="D161" s="108"/>
      <c r="E161" s="108"/>
      <c r="F161" s="39"/>
      <c r="G161" s="148"/>
      <c r="H161" s="240"/>
      <c r="I161" s="37"/>
      <c r="J161" s="64"/>
      <c r="L161" s="40"/>
      <c r="M161" s="40"/>
      <c r="N161" s="40"/>
      <c r="O161" s="40"/>
      <c r="P161" s="40"/>
      <c r="Q161" s="40"/>
      <c r="R161" s="40"/>
      <c r="S161" s="34"/>
      <c r="T161" s="34"/>
    </row>
    <row r="162" spans="1:20" s="8" customFormat="1" ht="15" customHeight="1">
      <c r="A162" s="126" t="s">
        <v>122</v>
      </c>
      <c r="B162" s="19"/>
      <c r="C162" s="23"/>
      <c r="D162" s="108"/>
      <c r="E162" s="108"/>
      <c r="F162" s="39"/>
      <c r="G162" s="148"/>
      <c r="H162" s="240"/>
      <c r="I162" s="37"/>
      <c r="J162" s="64"/>
      <c r="L162" s="40"/>
      <c r="M162" s="40"/>
      <c r="N162" s="40"/>
      <c r="O162" s="40"/>
      <c r="P162" s="40"/>
      <c r="Q162" s="40"/>
      <c r="R162" s="40"/>
      <c r="S162" s="34"/>
      <c r="T162" s="34"/>
    </row>
    <row r="163" spans="1:20" s="8" customFormat="1" ht="15" customHeight="1">
      <c r="A163" s="29"/>
      <c r="B163" s="19"/>
      <c r="C163" s="23"/>
      <c r="D163" s="108"/>
      <c r="E163" s="108"/>
      <c r="F163" s="39"/>
      <c r="G163" s="148"/>
      <c r="H163" s="240"/>
      <c r="I163" s="37"/>
      <c r="J163" s="64"/>
      <c r="L163" s="40"/>
      <c r="M163" s="40"/>
      <c r="N163" s="40"/>
      <c r="O163" s="40"/>
      <c r="P163" s="40"/>
      <c r="Q163" s="40"/>
      <c r="R163" s="40"/>
      <c r="S163" s="34"/>
      <c r="T163" s="34"/>
    </row>
    <row r="164" spans="1:20" s="8" customFormat="1" ht="15" customHeight="1">
      <c r="A164" s="29"/>
      <c r="B164" s="19" t="s">
        <v>126</v>
      </c>
      <c r="C164" s="23"/>
      <c r="D164" s="108">
        <v>25000</v>
      </c>
      <c r="E164" s="113"/>
      <c r="F164" s="226">
        <v>25000</v>
      </c>
      <c r="G164" s="259">
        <f>+D164-F164</f>
        <v>0</v>
      </c>
      <c r="H164" s="259">
        <f>+F164+G164</f>
        <v>25000</v>
      </c>
      <c r="I164" s="37"/>
      <c r="J164" s="64"/>
      <c r="L164" s="40"/>
      <c r="M164" s="40"/>
      <c r="N164" s="40"/>
      <c r="O164" s="40"/>
      <c r="P164" s="40"/>
      <c r="Q164" s="40"/>
      <c r="R164" s="40"/>
      <c r="S164" s="34"/>
      <c r="T164" s="34"/>
    </row>
    <row r="165" spans="1:20" s="8" customFormat="1" ht="15" customHeight="1">
      <c r="A165" s="29"/>
      <c r="B165" s="19"/>
      <c r="C165" s="23"/>
      <c r="D165" s="108"/>
      <c r="E165" s="108"/>
      <c r="F165" s="39"/>
      <c r="G165" s="148"/>
      <c r="H165" s="240"/>
      <c r="I165" s="37"/>
      <c r="J165" s="64"/>
      <c r="L165" s="40"/>
      <c r="M165" s="40"/>
      <c r="N165" s="40"/>
      <c r="O165" s="40"/>
      <c r="P165" s="40"/>
      <c r="Q165" s="40"/>
      <c r="R165" s="40"/>
      <c r="S165" s="34"/>
      <c r="T165" s="34"/>
    </row>
    <row r="166" spans="1:20" s="8" customFormat="1" ht="15" customHeight="1">
      <c r="A166" s="29"/>
      <c r="B166" s="23" t="s">
        <v>144</v>
      </c>
      <c r="C166" s="23"/>
      <c r="D166" s="108">
        <f>+D146-D156-D160-D164</f>
        <v>-58239</v>
      </c>
      <c r="E166" s="108"/>
      <c r="F166" s="108">
        <f>+F146-F156-F160-F164</f>
        <v>20136</v>
      </c>
      <c r="G166" s="108">
        <f>+G146-G156-G160-G164</f>
        <v>-49375</v>
      </c>
      <c r="H166" s="108">
        <f>+H146-H156-H160-H164</f>
        <v>-29239</v>
      </c>
      <c r="I166" s="37"/>
      <c r="J166" s="64"/>
      <c r="L166" s="40"/>
      <c r="M166" s="40"/>
      <c r="N166" s="40"/>
      <c r="O166" s="40"/>
      <c r="P166" s="40"/>
      <c r="Q166" s="40"/>
      <c r="R166" s="40"/>
      <c r="S166" s="34"/>
      <c r="T166" s="34"/>
    </row>
    <row r="167" spans="1:20" s="8" customFormat="1" ht="15" customHeight="1">
      <c r="A167" s="29"/>
      <c r="B167" s="23"/>
      <c r="C167" s="23"/>
      <c r="D167" s="108"/>
      <c r="E167" s="108"/>
      <c r="F167" s="39"/>
      <c r="G167" s="148"/>
      <c r="H167" s="240"/>
      <c r="I167" s="37"/>
      <c r="J167" s="64"/>
      <c r="L167" s="40"/>
      <c r="M167" s="40"/>
      <c r="N167" s="40"/>
      <c r="O167" s="40"/>
      <c r="P167" s="40"/>
      <c r="Q167" s="40"/>
      <c r="R167" s="40"/>
      <c r="S167" s="34"/>
      <c r="T167" s="34"/>
    </row>
    <row r="168" spans="1:20" s="3" customFormat="1" ht="15" customHeight="1">
      <c r="A168" s="56"/>
      <c r="B168" s="210" t="s">
        <v>138</v>
      </c>
      <c r="C168" s="28"/>
      <c r="D168" s="26"/>
      <c r="E168" s="26"/>
      <c r="F168" s="26"/>
      <c r="G168" s="241"/>
      <c r="H168" s="240"/>
      <c r="I168" s="44"/>
      <c r="J168" s="45"/>
      <c r="L168" s="40"/>
      <c r="M168" s="45"/>
      <c r="N168" s="45"/>
      <c r="O168" s="45"/>
      <c r="P168" s="45"/>
      <c r="Q168" s="45"/>
      <c r="R168" s="45"/>
      <c r="S168" s="44"/>
      <c r="T168" s="44"/>
    </row>
    <row r="169" spans="1:20" s="12" customFormat="1" ht="15" customHeight="1">
      <c r="A169" s="71"/>
      <c r="B169" s="128" t="s">
        <v>128</v>
      </c>
      <c r="C169" s="24"/>
      <c r="D169" s="200">
        <v>77082</v>
      </c>
      <c r="E169" s="200"/>
      <c r="F169" s="35"/>
      <c r="G169" s="230"/>
      <c r="H169" s="240">
        <f>+D169</f>
        <v>77082</v>
      </c>
      <c r="I169" s="198"/>
      <c r="J169" s="198"/>
      <c r="L169" s="44"/>
      <c r="M169" s="34"/>
      <c r="N169" s="34"/>
      <c r="O169" s="34"/>
      <c r="P169" s="34"/>
      <c r="Q169" s="34"/>
      <c r="R169" s="34"/>
      <c r="S169" s="34"/>
      <c r="T169" s="34"/>
    </row>
    <row r="170" spans="1:20" s="12" customFormat="1" ht="31.5" customHeight="1">
      <c r="A170" s="71"/>
      <c r="B170" s="131" t="s">
        <v>143</v>
      </c>
      <c r="C170" s="24"/>
      <c r="D170" s="90">
        <v>-15350</v>
      </c>
      <c r="E170" s="90"/>
      <c r="F170" s="35"/>
      <c r="G170" s="230"/>
      <c r="H170" s="251">
        <f>+D170</f>
        <v>-15350</v>
      </c>
      <c r="I170" s="64"/>
      <c r="J170" s="34"/>
      <c r="L170" s="44"/>
      <c r="M170" s="34"/>
      <c r="N170" s="34"/>
      <c r="O170" s="34"/>
      <c r="P170" s="34"/>
      <c r="Q170" s="34"/>
      <c r="R170" s="34"/>
      <c r="S170" s="34"/>
      <c r="T170" s="34"/>
    </row>
    <row r="171" spans="1:20" s="12" customFormat="1" ht="15" customHeight="1">
      <c r="A171" s="71"/>
      <c r="B171" s="128" t="s">
        <v>132</v>
      </c>
      <c r="C171" s="24"/>
      <c r="D171" s="199">
        <f>+D166</f>
        <v>-58239</v>
      </c>
      <c r="E171" s="199"/>
      <c r="F171" s="35"/>
      <c r="G171" s="230"/>
      <c r="H171" s="199">
        <f>+H166</f>
        <v>-29239</v>
      </c>
      <c r="I171" s="37"/>
      <c r="J171" s="34"/>
      <c r="L171" s="44"/>
      <c r="M171" s="34"/>
      <c r="N171" s="34"/>
      <c r="O171" s="34"/>
      <c r="P171" s="34"/>
      <c r="Q171" s="34"/>
      <c r="R171" s="34"/>
      <c r="S171" s="34"/>
      <c r="T171" s="34"/>
    </row>
    <row r="172" spans="1:20" s="8" customFormat="1" ht="15" customHeight="1">
      <c r="A172" s="29"/>
      <c r="B172" s="269" t="s">
        <v>127</v>
      </c>
      <c r="C172" s="25"/>
      <c r="D172" s="248">
        <f>SUM(D169:D171)</f>
        <v>3493</v>
      </c>
      <c r="E172" s="250"/>
      <c r="F172" s="35"/>
      <c r="G172" s="148"/>
      <c r="H172" s="248">
        <f>SUM(H169:H171)</f>
        <v>32493</v>
      </c>
      <c r="I172" s="64"/>
      <c r="J172" s="34"/>
      <c r="K172" s="12"/>
      <c r="L172" s="34"/>
      <c r="M172" s="34"/>
      <c r="N172" s="34"/>
      <c r="O172" s="34"/>
      <c r="P172" s="34"/>
      <c r="Q172" s="34"/>
      <c r="R172" s="40"/>
      <c r="S172" s="34"/>
      <c r="T172" s="34"/>
    </row>
    <row r="173" spans="1:20" s="8" customFormat="1" ht="15" customHeight="1">
      <c r="A173" s="22"/>
      <c r="B173" s="14"/>
      <c r="C173" s="14"/>
      <c r="D173" s="26"/>
      <c r="E173" s="26"/>
      <c r="F173" s="35"/>
      <c r="G173" s="148"/>
      <c r="H173" s="240"/>
      <c r="I173" s="37"/>
      <c r="J173" s="40"/>
      <c r="L173" s="40"/>
      <c r="M173" s="40"/>
      <c r="N173" s="40"/>
      <c r="O173" s="40"/>
      <c r="P173" s="40"/>
      <c r="Q173" s="40"/>
      <c r="R173" s="40"/>
      <c r="S173" s="34"/>
      <c r="T173" s="34"/>
    </row>
    <row r="174" spans="1:20" s="8" customFormat="1" ht="15" customHeight="1">
      <c r="A174" s="22"/>
      <c r="B174" s="14"/>
      <c r="C174" s="14"/>
      <c r="D174" s="26"/>
      <c r="E174" s="26"/>
      <c r="F174" s="35"/>
      <c r="G174" s="148"/>
      <c r="H174" s="240"/>
      <c r="I174" s="37"/>
      <c r="J174" s="40"/>
      <c r="L174" s="34"/>
      <c r="M174" s="34"/>
      <c r="N174" s="40"/>
      <c r="O174" s="40"/>
      <c r="P174" s="40"/>
      <c r="Q174" s="40"/>
      <c r="R174" s="40"/>
      <c r="S174" s="34"/>
      <c r="T174" s="34"/>
    </row>
    <row r="175" spans="1:20" s="12" customFormat="1" ht="15" customHeight="1">
      <c r="A175" s="153" t="s">
        <v>310</v>
      </c>
      <c r="B175" s="154"/>
      <c r="C175" s="19"/>
      <c r="D175" s="50"/>
      <c r="E175" s="50"/>
      <c r="F175" s="61"/>
      <c r="G175" s="230"/>
      <c r="H175" s="240"/>
      <c r="I175" s="37"/>
      <c r="J175" s="34"/>
      <c r="L175" s="34"/>
      <c r="M175" s="34"/>
      <c r="N175" s="34"/>
      <c r="O175" s="34"/>
      <c r="P175" s="34"/>
      <c r="Q175" s="34"/>
      <c r="R175" s="34"/>
      <c r="S175" s="50"/>
      <c r="T175" s="50"/>
    </row>
    <row r="176" spans="1:20" s="12" customFormat="1" ht="15" customHeight="1">
      <c r="A176" s="53"/>
      <c r="B176" s="19"/>
      <c r="C176" s="19"/>
      <c r="D176" s="50"/>
      <c r="E176" s="50"/>
      <c r="F176" s="61"/>
      <c r="G176" s="230"/>
      <c r="H176" s="240"/>
      <c r="I176" s="37"/>
      <c r="J176" s="34"/>
      <c r="L176" s="34"/>
      <c r="M176" s="34"/>
      <c r="N176" s="34"/>
      <c r="O176" s="34"/>
      <c r="P176" s="34"/>
      <c r="Q176" s="34"/>
      <c r="R176" s="34"/>
      <c r="S176" s="50"/>
      <c r="T176" s="50"/>
    </row>
    <row r="177" spans="1:20" s="10" customFormat="1" ht="15" customHeight="1">
      <c r="A177" s="53" t="s">
        <v>0</v>
      </c>
      <c r="B177" s="8"/>
      <c r="C177" s="8"/>
      <c r="D177" s="48"/>
      <c r="E177" s="48"/>
      <c r="F177" s="48"/>
      <c r="G177" s="219"/>
      <c r="H177" s="240"/>
      <c r="I177" s="48"/>
      <c r="J177" s="48"/>
      <c r="L177" s="48"/>
      <c r="M177" s="48"/>
      <c r="N177" s="48"/>
      <c r="O177" s="48"/>
      <c r="P177" s="48"/>
      <c r="Q177" s="48"/>
      <c r="R177" s="48"/>
      <c r="S177" s="48"/>
      <c r="T177" s="48"/>
    </row>
    <row r="178" spans="1:20" s="10" customFormat="1" ht="15" customHeight="1">
      <c r="A178" s="51"/>
      <c r="B178" s="18"/>
      <c r="C178" s="18"/>
      <c r="D178" s="26"/>
      <c r="E178" s="26"/>
      <c r="F178" s="26"/>
      <c r="G178" s="219"/>
      <c r="H178" s="240"/>
      <c r="I178" s="40"/>
      <c r="J178" s="40"/>
      <c r="L178" s="34"/>
      <c r="M178" s="34"/>
      <c r="N178" s="40"/>
      <c r="O178" s="40"/>
      <c r="P178" s="40"/>
      <c r="Q178" s="40"/>
      <c r="R178" s="40"/>
      <c r="S178" s="34"/>
      <c r="T178" s="34"/>
    </row>
    <row r="179" spans="2:20" s="8" customFormat="1" ht="15" customHeight="1">
      <c r="B179" s="54" t="s">
        <v>130</v>
      </c>
      <c r="C179" s="19"/>
      <c r="D179" s="26">
        <f>+I244</f>
        <v>60000</v>
      </c>
      <c r="E179" s="26"/>
      <c r="F179" s="35">
        <v>16629</v>
      </c>
      <c r="G179" s="240">
        <f>+D179-F179</f>
        <v>43371</v>
      </c>
      <c r="H179" s="240">
        <f>+F179+G179</f>
        <v>60000</v>
      </c>
      <c r="I179" s="64" t="s">
        <v>282</v>
      </c>
      <c r="J179" s="40"/>
      <c r="L179" s="34"/>
      <c r="M179" s="34"/>
      <c r="N179" s="40"/>
      <c r="O179" s="40"/>
      <c r="P179" s="40"/>
      <c r="Q179" s="40"/>
      <c r="R179" s="40"/>
      <c r="S179" s="34"/>
      <c r="T179" s="34"/>
    </row>
    <row r="180" spans="2:20" s="8" customFormat="1" ht="15" customHeight="1">
      <c r="B180" s="54" t="s">
        <v>131</v>
      </c>
      <c r="C180" s="19"/>
      <c r="D180" s="26">
        <v>19000</v>
      </c>
      <c r="E180" s="26"/>
      <c r="F180" s="35">
        <v>13560</v>
      </c>
      <c r="G180" s="240">
        <f>+D180-F180</f>
        <v>5440</v>
      </c>
      <c r="H180" s="240">
        <f>+F180+G180</f>
        <v>19000</v>
      </c>
      <c r="I180" s="64"/>
      <c r="J180" s="40"/>
      <c r="L180" s="34"/>
      <c r="M180" s="34"/>
      <c r="N180" s="40"/>
      <c r="O180" s="40"/>
      <c r="P180" s="40"/>
      <c r="Q180" s="40"/>
      <c r="R180" s="40"/>
      <c r="S180" s="34"/>
      <c r="T180" s="34"/>
    </row>
    <row r="181" spans="2:20" s="8" customFormat="1" ht="15" customHeight="1">
      <c r="B181" s="54" t="s">
        <v>66</v>
      </c>
      <c r="C181" s="20"/>
      <c r="D181" s="27">
        <v>0</v>
      </c>
      <c r="E181" s="27"/>
      <c r="F181" s="225">
        <v>3</v>
      </c>
      <c r="G181" s="258">
        <f>+D181-F181</f>
        <v>-3</v>
      </c>
      <c r="H181" s="258">
        <f>+F181+G181</f>
        <v>0</v>
      </c>
      <c r="I181" s="41"/>
      <c r="J181" s="40"/>
      <c r="L181" s="40"/>
      <c r="M181" s="40"/>
      <c r="N181" s="40"/>
      <c r="O181" s="40"/>
      <c r="P181" s="40"/>
      <c r="Q181" s="40"/>
      <c r="R181" s="40"/>
      <c r="S181" s="34"/>
      <c r="T181" s="34"/>
    </row>
    <row r="182" spans="1:20" s="8" customFormat="1" ht="15" customHeight="1">
      <c r="A182" s="54"/>
      <c r="B182" s="19" t="s">
        <v>57</v>
      </c>
      <c r="C182" s="19"/>
      <c r="D182" s="113">
        <f>SUM(D179:D181)</f>
        <v>79000</v>
      </c>
      <c r="E182" s="113"/>
      <c r="F182" s="218">
        <f>SUM(F179:F181)</f>
        <v>30192</v>
      </c>
      <c r="G182" s="259">
        <f>SUM(G179:G181)</f>
        <v>48808</v>
      </c>
      <c r="H182" s="259">
        <f>SUM(H179:H181)</f>
        <v>79000</v>
      </c>
      <c r="I182" s="64" t="s">
        <v>307</v>
      </c>
      <c r="J182" s="40"/>
      <c r="L182" s="34"/>
      <c r="M182" s="34"/>
      <c r="N182" s="40"/>
      <c r="O182" s="40"/>
      <c r="P182" s="40"/>
      <c r="Q182" s="40"/>
      <c r="R182" s="40"/>
      <c r="S182" s="34"/>
      <c r="T182" s="34"/>
    </row>
    <row r="183" spans="1:20" s="8" customFormat="1" ht="15" customHeight="1">
      <c r="A183" s="54"/>
      <c r="B183" s="19"/>
      <c r="C183" s="19"/>
      <c r="D183" s="26"/>
      <c r="E183" s="26"/>
      <c r="F183" s="35"/>
      <c r="G183" s="148"/>
      <c r="H183" s="240"/>
      <c r="I183" s="37"/>
      <c r="J183" s="40"/>
      <c r="L183" s="34"/>
      <c r="M183" s="34"/>
      <c r="N183" s="40"/>
      <c r="O183" s="40"/>
      <c r="P183" s="40"/>
      <c r="Q183" s="40"/>
      <c r="R183" s="40"/>
      <c r="S183" s="34"/>
      <c r="T183" s="34"/>
    </row>
    <row r="184" spans="1:20" s="12" customFormat="1" ht="15" customHeight="1">
      <c r="A184" s="53" t="s">
        <v>303</v>
      </c>
      <c r="B184" s="19"/>
      <c r="C184" s="19"/>
      <c r="D184" s="113"/>
      <c r="E184" s="113"/>
      <c r="G184" s="230"/>
      <c r="H184" s="240"/>
      <c r="N184" s="34"/>
      <c r="O184" s="34"/>
      <c r="P184" s="34"/>
      <c r="Q184" s="34"/>
      <c r="R184" s="34"/>
      <c r="S184" s="34"/>
      <c r="T184" s="34"/>
    </row>
    <row r="185" spans="1:20" s="8" customFormat="1" ht="15" customHeight="1">
      <c r="A185" s="74"/>
      <c r="B185" s="19"/>
      <c r="C185" s="19"/>
      <c r="D185" s="113"/>
      <c r="E185" s="113"/>
      <c r="G185" s="148"/>
      <c r="H185" s="240"/>
      <c r="N185" s="40"/>
      <c r="O185" s="40"/>
      <c r="P185" s="40"/>
      <c r="Q185" s="40"/>
      <c r="R185" s="40"/>
      <c r="S185" s="34"/>
      <c r="T185" s="34"/>
    </row>
    <row r="186" spans="1:20" s="12" customFormat="1" ht="15" customHeight="1">
      <c r="A186" s="71"/>
      <c r="B186" s="19" t="s">
        <v>262</v>
      </c>
      <c r="C186" s="13"/>
      <c r="D186" s="152">
        <v>15000</v>
      </c>
      <c r="E186" s="26"/>
      <c r="F186" s="39">
        <v>15000</v>
      </c>
      <c r="G186" s="240">
        <f>+D186-F186</f>
        <v>0</v>
      </c>
      <c r="H186" s="240">
        <f>+F186+G186</f>
        <v>15000</v>
      </c>
      <c r="I186" s="64"/>
      <c r="N186" s="34"/>
      <c r="O186" s="34"/>
      <c r="P186" s="34"/>
      <c r="Q186" s="34"/>
      <c r="R186" s="34"/>
      <c r="S186" s="34"/>
      <c r="T186" s="34"/>
    </row>
    <row r="187" spans="1:20" s="12" customFormat="1" ht="15" customHeight="1">
      <c r="A187" s="71"/>
      <c r="B187" s="19" t="s">
        <v>263</v>
      </c>
      <c r="C187" s="13"/>
      <c r="D187" s="152">
        <v>15000</v>
      </c>
      <c r="E187" s="26"/>
      <c r="F187" s="39">
        <v>14640</v>
      </c>
      <c r="G187" s="240">
        <f>+D187-F187</f>
        <v>360</v>
      </c>
      <c r="H187" s="240">
        <f>+F187+G187</f>
        <v>15000</v>
      </c>
      <c r="I187" s="64"/>
      <c r="N187" s="34"/>
      <c r="O187" s="34"/>
      <c r="P187" s="34"/>
      <c r="Q187" s="34"/>
      <c r="R187" s="34"/>
      <c r="S187" s="34"/>
      <c r="T187" s="34"/>
    </row>
    <row r="188" spans="1:20" s="12" customFormat="1" ht="15" customHeight="1">
      <c r="A188" s="71"/>
      <c r="B188" s="19" t="s">
        <v>268</v>
      </c>
      <c r="C188" s="13"/>
      <c r="D188" s="152">
        <v>5000</v>
      </c>
      <c r="E188" s="235">
        <v>0</v>
      </c>
      <c r="F188" s="39">
        <v>0</v>
      </c>
      <c r="G188" s="240">
        <v>0</v>
      </c>
      <c r="H188" s="260">
        <f>+F188+G188</f>
        <v>0</v>
      </c>
      <c r="I188" s="217" t="s">
        <v>290</v>
      </c>
      <c r="J188" s="165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 s="12" customFormat="1" ht="15" customHeight="1">
      <c r="A189" s="71"/>
      <c r="B189" s="230" t="s">
        <v>304</v>
      </c>
      <c r="D189" s="12">
        <v>0</v>
      </c>
      <c r="E189" s="247">
        <v>41265</v>
      </c>
      <c r="F189" s="229">
        <f>+E189</f>
        <v>41265</v>
      </c>
      <c r="G189" s="240">
        <f>+E189-F189</f>
        <v>0</v>
      </c>
      <c r="H189" s="260">
        <f>+F189+G189</f>
        <v>41265</v>
      </c>
      <c r="I189" s="247" t="s">
        <v>308</v>
      </c>
      <c r="J189" s="165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 s="12" customFormat="1" ht="15" customHeight="1">
      <c r="A190" s="71"/>
      <c r="B190" s="19"/>
      <c r="C190" s="13"/>
      <c r="D190" s="152"/>
      <c r="E190" s="152"/>
      <c r="F190" s="39"/>
      <c r="G190" s="230"/>
      <c r="H190" s="240"/>
      <c r="I190" s="151"/>
      <c r="J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 s="12" customFormat="1" ht="15" customHeight="1">
      <c r="A191" s="53"/>
      <c r="B191" s="19"/>
      <c r="C191" s="19"/>
      <c r="D191" s="113"/>
      <c r="E191" s="113"/>
      <c r="G191" s="230"/>
      <c r="H191" s="240"/>
      <c r="I191" s="64"/>
      <c r="J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 s="12" customFormat="1" ht="15" customHeight="1">
      <c r="A192" s="71"/>
      <c r="B192" s="19" t="s">
        <v>261</v>
      </c>
      <c r="C192" s="13"/>
      <c r="D192" s="109">
        <v>5000</v>
      </c>
      <c r="E192" s="27"/>
      <c r="F192" s="79">
        <v>5000</v>
      </c>
      <c r="G192" s="258">
        <f>+D192-F192</f>
        <v>0</v>
      </c>
      <c r="H192" s="258">
        <f>+F192+G192</f>
        <v>5000</v>
      </c>
      <c r="I192" s="64"/>
      <c r="J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 s="12" customFormat="1" ht="15" customHeight="1">
      <c r="A193" s="54"/>
      <c r="B193" s="19" t="s">
        <v>57</v>
      </c>
      <c r="C193" s="19"/>
      <c r="D193" s="113">
        <f>SUM(D186:D192)</f>
        <v>40000</v>
      </c>
      <c r="E193" s="113"/>
      <c r="F193" s="113">
        <f>SUM(F186:F192)</f>
        <v>75905</v>
      </c>
      <c r="G193" s="113">
        <f>SUM(G186:G192)</f>
        <v>360</v>
      </c>
      <c r="H193" s="113">
        <f>SUM(H186:H192)</f>
        <v>76265</v>
      </c>
      <c r="I193" s="64"/>
      <c r="J193" s="34"/>
      <c r="L193" s="34"/>
      <c r="M193" s="40"/>
      <c r="N193" s="34"/>
      <c r="O193" s="34"/>
      <c r="P193" s="34"/>
      <c r="Q193" s="34"/>
      <c r="R193" s="34"/>
      <c r="S193" s="34"/>
      <c r="T193" s="34"/>
    </row>
    <row r="194" spans="1:20" s="12" customFormat="1" ht="15" customHeight="1">
      <c r="A194" s="54"/>
      <c r="B194" s="19"/>
      <c r="C194" s="19"/>
      <c r="D194" s="113"/>
      <c r="E194" s="113"/>
      <c r="F194" s="39"/>
      <c r="G194" s="230"/>
      <c r="H194" s="240"/>
      <c r="I194" s="64"/>
      <c r="J194" s="34"/>
      <c r="L194" s="34"/>
      <c r="M194" s="147"/>
      <c r="N194" s="34"/>
      <c r="O194" s="34"/>
      <c r="P194" s="34"/>
      <c r="Q194" s="34"/>
      <c r="R194" s="34"/>
      <c r="S194" s="34"/>
      <c r="T194" s="34"/>
    </row>
    <row r="195" spans="1:20" s="8" customFormat="1" ht="15" customHeight="1">
      <c r="A195" s="29"/>
      <c r="B195" s="13" t="s">
        <v>145</v>
      </c>
      <c r="C195" s="13"/>
      <c r="D195" s="203">
        <f>+D182-D193</f>
        <v>39000</v>
      </c>
      <c r="E195" s="203"/>
      <c r="F195" s="203">
        <f>+F182-F193</f>
        <v>-45713</v>
      </c>
      <c r="G195" s="203">
        <f>+G182-G193</f>
        <v>48448</v>
      </c>
      <c r="H195" s="203">
        <f>+H182-H193</f>
        <v>2735</v>
      </c>
      <c r="M195" s="204"/>
      <c r="N195" s="40"/>
      <c r="O195" s="40"/>
      <c r="P195" s="40"/>
      <c r="Q195" s="40"/>
      <c r="R195" s="40"/>
      <c r="S195" s="34"/>
      <c r="T195" s="34"/>
    </row>
    <row r="196" spans="1:20" s="8" customFormat="1" ht="15" customHeight="1">
      <c r="A196" s="29"/>
      <c r="B196" s="13"/>
      <c r="C196" s="13"/>
      <c r="D196" s="113"/>
      <c r="E196" s="113"/>
      <c r="F196" s="39"/>
      <c r="G196" s="148"/>
      <c r="H196" s="148"/>
      <c r="N196" s="40"/>
      <c r="O196" s="40"/>
      <c r="P196" s="40"/>
      <c r="Q196" s="40"/>
      <c r="R196" s="40"/>
      <c r="S196" s="34"/>
      <c r="T196" s="34"/>
    </row>
    <row r="197" spans="1:20" s="8" customFormat="1" ht="15" customHeight="1">
      <c r="A197" s="29"/>
      <c r="B197" s="209" t="s">
        <v>267</v>
      </c>
      <c r="C197" s="23"/>
      <c r="D197" s="113"/>
      <c r="E197" s="113"/>
      <c r="F197" s="26"/>
      <c r="G197" s="148"/>
      <c r="H197" s="148"/>
      <c r="N197" s="40"/>
      <c r="O197" s="40"/>
      <c r="P197" s="40"/>
      <c r="Q197" s="40"/>
      <c r="R197" s="40"/>
      <c r="S197" s="34"/>
      <c r="T197" s="34"/>
    </row>
    <row r="198" spans="1:20" s="8" customFormat="1" ht="15" customHeight="1">
      <c r="A198" s="29"/>
      <c r="B198" s="128" t="s">
        <v>133</v>
      </c>
      <c r="C198" s="23"/>
      <c r="D198" s="37">
        <v>87081</v>
      </c>
      <c r="E198" s="37"/>
      <c r="F198" s="35"/>
      <c r="G198" s="148"/>
      <c r="H198" s="240">
        <f>+D198</f>
        <v>87081</v>
      </c>
      <c r="I198" s="37"/>
      <c r="J198" s="40"/>
      <c r="L198" s="34"/>
      <c r="M198" s="40"/>
      <c r="N198" s="40"/>
      <c r="O198" s="40"/>
      <c r="P198" s="40"/>
      <c r="Q198" s="40"/>
      <c r="R198" s="40"/>
      <c r="S198" s="34"/>
      <c r="T198" s="34"/>
    </row>
    <row r="199" spans="1:20" s="12" customFormat="1" ht="31.5" customHeight="1">
      <c r="A199" s="71"/>
      <c r="B199" s="131" t="s">
        <v>143</v>
      </c>
      <c r="C199" s="24"/>
      <c r="D199" s="27">
        <v>0</v>
      </c>
      <c r="E199" s="27"/>
      <c r="F199" s="35"/>
      <c r="G199" s="230"/>
      <c r="H199" s="251">
        <f>+D199</f>
        <v>0</v>
      </c>
      <c r="I199" s="37"/>
      <c r="J199" s="34"/>
      <c r="L199" s="44"/>
      <c r="M199" s="34"/>
      <c r="N199" s="34"/>
      <c r="O199" s="34"/>
      <c r="P199" s="34"/>
      <c r="Q199" s="34"/>
      <c r="R199" s="34"/>
      <c r="S199" s="34"/>
      <c r="T199" s="34"/>
    </row>
    <row r="200" spans="1:20" s="8" customFormat="1" ht="15" customHeight="1">
      <c r="A200" s="29"/>
      <c r="B200" s="128" t="s">
        <v>132</v>
      </c>
      <c r="C200" s="28"/>
      <c r="D200" s="26">
        <f>+D195</f>
        <v>39000</v>
      </c>
      <c r="E200" s="26"/>
      <c r="F200" s="35"/>
      <c r="G200" s="148"/>
      <c r="H200" s="26">
        <f>+H195</f>
        <v>2735</v>
      </c>
      <c r="I200" s="37"/>
      <c r="J200" s="34"/>
      <c r="L200" s="34"/>
      <c r="M200" s="40"/>
      <c r="N200" s="40"/>
      <c r="O200" s="40"/>
      <c r="P200" s="40"/>
      <c r="Q200" s="40"/>
      <c r="R200" s="40"/>
      <c r="S200" s="34"/>
      <c r="T200" s="34"/>
    </row>
    <row r="201" spans="1:20" s="8" customFormat="1" ht="15" customHeight="1">
      <c r="A201" s="29"/>
      <c r="B201" s="269" t="s">
        <v>141</v>
      </c>
      <c r="C201" s="24"/>
      <c r="D201" s="202">
        <f>SUM(D198:D200)</f>
        <v>126081</v>
      </c>
      <c r="E201" s="113"/>
      <c r="F201" s="39"/>
      <c r="G201" s="148"/>
      <c r="H201" s="202">
        <f>SUM(H198:H200)</f>
        <v>89816</v>
      </c>
      <c r="I201" s="64"/>
      <c r="J201" s="34"/>
      <c r="K201" s="12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 s="8" customFormat="1" ht="15" customHeight="1">
      <c r="A202" s="29"/>
      <c r="B202" s="128"/>
      <c r="C202" s="24"/>
      <c r="D202" s="113"/>
      <c r="E202" s="113"/>
      <c r="F202" s="39"/>
      <c r="G202" s="148"/>
      <c r="H202" s="148"/>
      <c r="I202" s="37"/>
      <c r="J202" s="34"/>
      <c r="L202" s="34"/>
      <c r="M202" s="40"/>
      <c r="N202" s="40"/>
      <c r="O202" s="40"/>
      <c r="P202" s="40"/>
      <c r="Q202" s="40"/>
      <c r="R202" s="40"/>
      <c r="S202" s="34"/>
      <c r="T202" s="34"/>
    </row>
    <row r="203" spans="1:20" s="12" customFormat="1" ht="15" customHeight="1">
      <c r="A203" s="71"/>
      <c r="B203" s="24"/>
      <c r="C203" s="24"/>
      <c r="D203" s="26"/>
      <c r="E203" s="26"/>
      <c r="F203" s="39"/>
      <c r="G203" s="230"/>
      <c r="H203" s="230"/>
      <c r="I203" s="37"/>
      <c r="J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 s="8" customFormat="1" ht="15" customHeight="1">
      <c r="A204" s="53"/>
      <c r="B204" s="23"/>
      <c r="C204" s="23"/>
      <c r="D204" s="26"/>
      <c r="E204" s="26"/>
      <c r="F204" s="39"/>
      <c r="G204" s="148"/>
      <c r="H204" s="148"/>
      <c r="I204" s="37"/>
      <c r="J204" s="40"/>
      <c r="L204" s="40"/>
      <c r="M204" s="40"/>
      <c r="N204" s="40"/>
      <c r="O204" s="40"/>
      <c r="P204" s="40"/>
      <c r="Q204" s="40"/>
      <c r="R204" s="40"/>
      <c r="S204" s="34"/>
      <c r="T204" s="34"/>
    </row>
    <row r="205" spans="1:20" s="12" customFormat="1" ht="15" customHeight="1">
      <c r="A205" s="153" t="s">
        <v>311</v>
      </c>
      <c r="B205" s="155"/>
      <c r="C205" s="16"/>
      <c r="D205" s="26"/>
      <c r="E205" s="26"/>
      <c r="F205" s="39"/>
      <c r="G205" s="230"/>
      <c r="H205" s="230"/>
      <c r="I205" s="37"/>
      <c r="J205" s="34"/>
      <c r="L205" s="34"/>
      <c r="M205" s="34"/>
      <c r="N205" s="34"/>
      <c r="O205" s="34"/>
      <c r="P205" s="34"/>
      <c r="Q205" s="34"/>
      <c r="R205" s="34"/>
      <c r="S205" s="50"/>
      <c r="T205" s="50"/>
    </row>
    <row r="206" spans="1:20" s="12" customFormat="1" ht="15" customHeight="1">
      <c r="A206" s="53"/>
      <c r="B206" s="16"/>
      <c r="C206" s="16"/>
      <c r="D206" s="26"/>
      <c r="E206" s="26"/>
      <c r="F206" s="39"/>
      <c r="G206" s="230"/>
      <c r="H206" s="230"/>
      <c r="I206" s="37"/>
      <c r="J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 s="8" customFormat="1" ht="15" customHeight="1">
      <c r="A207" s="57" t="s">
        <v>0</v>
      </c>
      <c r="B207" s="14"/>
      <c r="C207" s="14"/>
      <c r="D207" s="26"/>
      <c r="E207" s="26"/>
      <c r="F207" s="39"/>
      <c r="G207" s="148"/>
      <c r="H207" s="148"/>
      <c r="I207" s="37"/>
      <c r="J207" s="40"/>
      <c r="L207" s="40"/>
      <c r="M207" s="40"/>
      <c r="N207" s="40"/>
      <c r="O207" s="40"/>
      <c r="P207" s="40"/>
      <c r="Q207" s="40"/>
      <c r="R207" s="40"/>
      <c r="S207" s="34"/>
      <c r="T207" s="34"/>
    </row>
    <row r="208" spans="1:20" s="8" customFormat="1" ht="15" customHeight="1">
      <c r="A208" s="57"/>
      <c r="B208" s="14"/>
      <c r="C208" s="14"/>
      <c r="D208" s="26"/>
      <c r="E208" s="26"/>
      <c r="F208" s="39"/>
      <c r="G208" s="148"/>
      <c r="H208" s="148"/>
      <c r="I208" s="37"/>
      <c r="J208" s="40"/>
      <c r="L208" s="40"/>
      <c r="M208" s="40"/>
      <c r="N208" s="40"/>
      <c r="O208" s="40"/>
      <c r="P208" s="40"/>
      <c r="Q208" s="40"/>
      <c r="R208" s="40"/>
      <c r="S208" s="34"/>
      <c r="T208" s="34"/>
    </row>
    <row r="209" spans="1:20" s="8" customFormat="1" ht="15" customHeight="1">
      <c r="A209" s="129" t="s">
        <v>134</v>
      </c>
      <c r="B209" s="14"/>
      <c r="C209" s="14"/>
      <c r="D209" s="26"/>
      <c r="E209" s="26"/>
      <c r="F209" s="39"/>
      <c r="G209" s="148"/>
      <c r="H209" s="148"/>
      <c r="I209" s="37"/>
      <c r="J209" s="40"/>
      <c r="L209" s="40"/>
      <c r="M209" s="40"/>
      <c r="N209" s="40"/>
      <c r="O209" s="40"/>
      <c r="P209" s="40"/>
      <c r="Q209" s="40"/>
      <c r="R209" s="40"/>
      <c r="S209" s="34"/>
      <c r="T209" s="34"/>
    </row>
    <row r="210" spans="2:20" s="8" customFormat="1" ht="15" customHeight="1">
      <c r="B210" s="54" t="s">
        <v>46</v>
      </c>
      <c r="C210" s="17"/>
      <c r="D210" s="26">
        <v>50000</v>
      </c>
      <c r="E210" s="26"/>
      <c r="F210" s="35">
        <v>20000</v>
      </c>
      <c r="G210" s="240">
        <f>+D210-F210</f>
        <v>30000</v>
      </c>
      <c r="H210" s="240">
        <f>+F210+G210</f>
        <v>50000</v>
      </c>
      <c r="I210" s="37"/>
      <c r="J210" s="40"/>
      <c r="L210" s="40"/>
      <c r="M210" s="40"/>
      <c r="N210" s="40"/>
      <c r="O210" s="40"/>
      <c r="P210" s="40"/>
      <c r="Q210" s="40"/>
      <c r="R210" s="40"/>
      <c r="S210" s="34"/>
      <c r="T210" s="34"/>
    </row>
    <row r="211" spans="1:20" s="8" customFormat="1" ht="15" customHeight="1">
      <c r="A211" s="54"/>
      <c r="B211" s="130" t="s">
        <v>135</v>
      </c>
      <c r="C211" s="14"/>
      <c r="D211" s="27">
        <v>0</v>
      </c>
      <c r="E211" s="27"/>
      <c r="F211" s="79">
        <v>1</v>
      </c>
      <c r="G211" s="258">
        <f>+D211-F211</f>
        <v>-1</v>
      </c>
      <c r="H211" s="240">
        <f>+F211+G211</f>
        <v>0</v>
      </c>
      <c r="I211" s="37"/>
      <c r="J211" s="40"/>
      <c r="L211" s="40"/>
      <c r="M211" s="40"/>
      <c r="N211" s="40"/>
      <c r="O211" s="40"/>
      <c r="P211" s="40"/>
      <c r="Q211" s="40"/>
      <c r="R211" s="40"/>
      <c r="S211" s="34"/>
      <c r="T211" s="34"/>
    </row>
    <row r="212" spans="1:20" s="8" customFormat="1" ht="15" customHeight="1">
      <c r="A212" s="54"/>
      <c r="B212" s="19" t="s">
        <v>57</v>
      </c>
      <c r="D212" s="113">
        <f>SUM(D210:D211)</f>
        <v>50000</v>
      </c>
      <c r="E212" s="113"/>
      <c r="F212" s="113">
        <f>SUM(F210:F211)</f>
        <v>20001</v>
      </c>
      <c r="G212" s="259">
        <f>SUM(G210:G211)</f>
        <v>29999</v>
      </c>
      <c r="H212" s="259">
        <f>SUM(H210:H211)</f>
        <v>50000</v>
      </c>
      <c r="I212" s="37"/>
      <c r="J212" s="40"/>
      <c r="L212" s="40"/>
      <c r="M212" s="40"/>
      <c r="N212" s="40"/>
      <c r="O212" s="40"/>
      <c r="P212" s="40"/>
      <c r="Q212" s="40"/>
      <c r="R212" s="40"/>
      <c r="S212" s="34"/>
      <c r="T212" s="34"/>
    </row>
    <row r="213" spans="1:20" s="8" customFormat="1" ht="15" customHeight="1">
      <c r="A213" s="54"/>
      <c r="B213" s="13"/>
      <c r="C213" s="13"/>
      <c r="D213" s="26"/>
      <c r="E213" s="26"/>
      <c r="F213" s="39"/>
      <c r="G213" s="148"/>
      <c r="H213" s="148"/>
      <c r="I213" s="37"/>
      <c r="J213" s="40"/>
      <c r="L213" s="40"/>
      <c r="M213" s="40"/>
      <c r="N213" s="40"/>
      <c r="O213" s="40"/>
      <c r="P213" s="40"/>
      <c r="Q213" s="40"/>
      <c r="R213" s="40"/>
      <c r="S213" s="34"/>
      <c r="T213" s="34"/>
    </row>
    <row r="214" spans="1:20" s="8" customFormat="1" ht="15" customHeight="1">
      <c r="A214" s="53" t="s">
        <v>129</v>
      </c>
      <c r="B214" s="19"/>
      <c r="C214" s="19"/>
      <c r="D214" s="26"/>
      <c r="E214" s="26"/>
      <c r="F214" s="39"/>
      <c r="G214" s="148"/>
      <c r="H214" s="148"/>
      <c r="I214" s="37"/>
      <c r="J214" s="40"/>
      <c r="L214" s="40"/>
      <c r="M214" s="40"/>
      <c r="N214" s="40"/>
      <c r="O214" s="40"/>
      <c r="P214" s="40"/>
      <c r="Q214" s="40"/>
      <c r="R214" s="40"/>
      <c r="S214" s="34"/>
      <c r="T214" s="34"/>
    </row>
    <row r="215" spans="1:20" s="8" customFormat="1" ht="15" customHeight="1">
      <c r="A215" s="53"/>
      <c r="B215" s="19"/>
      <c r="C215" s="19"/>
      <c r="D215" s="26"/>
      <c r="E215" s="26"/>
      <c r="F215" s="39"/>
      <c r="G215" s="148"/>
      <c r="H215" s="148"/>
      <c r="I215" s="37"/>
      <c r="J215" s="40"/>
      <c r="L215" s="40"/>
      <c r="M215" s="40"/>
      <c r="N215" s="40"/>
      <c r="O215" s="40"/>
      <c r="P215" s="40"/>
      <c r="Q215" s="40"/>
      <c r="R215" s="40"/>
      <c r="S215" s="34"/>
      <c r="T215" s="34"/>
    </row>
    <row r="216" spans="1:20" s="8" customFormat="1" ht="15" customHeight="1">
      <c r="A216" s="55" t="s">
        <v>134</v>
      </c>
      <c r="B216" s="19"/>
      <c r="C216" s="19"/>
      <c r="D216" s="26"/>
      <c r="E216" s="26"/>
      <c r="F216" s="39"/>
      <c r="G216" s="148"/>
      <c r="H216" s="148"/>
      <c r="I216" s="37"/>
      <c r="J216" s="40"/>
      <c r="L216" s="40"/>
      <c r="M216" s="40"/>
      <c r="N216" s="40"/>
      <c r="O216" s="40"/>
      <c r="P216" s="40"/>
      <c r="Q216" s="40"/>
      <c r="R216" s="40"/>
      <c r="S216" s="34"/>
      <c r="T216" s="34"/>
    </row>
    <row r="217" spans="1:20" s="8" customFormat="1" ht="15" customHeight="1">
      <c r="A217" s="75"/>
      <c r="B217" s="19" t="s">
        <v>136</v>
      </c>
      <c r="C217" s="19"/>
      <c r="D217" s="26">
        <v>50000</v>
      </c>
      <c r="E217" s="26"/>
      <c r="F217" s="39">
        <v>10000</v>
      </c>
      <c r="G217" s="240">
        <f>+D217-F217</f>
        <v>40000</v>
      </c>
      <c r="H217" s="240">
        <f>+F217+G217</f>
        <v>50000</v>
      </c>
      <c r="I217" s="37"/>
      <c r="J217" s="40"/>
      <c r="L217" s="40"/>
      <c r="M217" s="40"/>
      <c r="N217" s="40"/>
      <c r="O217" s="40"/>
      <c r="P217" s="40"/>
      <c r="Q217" s="40"/>
      <c r="R217" s="40"/>
      <c r="S217" s="34"/>
      <c r="T217" s="34"/>
    </row>
    <row r="218" spans="2:20" s="8" customFormat="1" ht="15" customHeight="1">
      <c r="B218" s="75" t="s">
        <v>291</v>
      </c>
      <c r="C218" s="19"/>
      <c r="D218" s="27">
        <v>0</v>
      </c>
      <c r="E218" s="27"/>
      <c r="F218" s="79">
        <v>0</v>
      </c>
      <c r="G218" s="258">
        <f>+D218-F218</f>
        <v>0</v>
      </c>
      <c r="H218" s="258">
        <f>+F218+G218</f>
        <v>0</v>
      </c>
      <c r="I218" s="37"/>
      <c r="J218" s="40"/>
      <c r="L218" s="40"/>
      <c r="M218" s="40"/>
      <c r="N218" s="40"/>
      <c r="O218" s="40"/>
      <c r="P218" s="40"/>
      <c r="Q218" s="40"/>
      <c r="R218" s="40"/>
      <c r="S218" s="34"/>
      <c r="T218" s="34"/>
    </row>
    <row r="219" spans="1:20" s="8" customFormat="1" ht="15" customHeight="1">
      <c r="A219" s="52"/>
      <c r="B219" s="19" t="s">
        <v>57</v>
      </c>
      <c r="D219" s="113">
        <f>SUM(D217:D218)</f>
        <v>50000</v>
      </c>
      <c r="E219" s="113"/>
      <c r="F219" s="226">
        <f>SUM(F217:F218)</f>
        <v>10000</v>
      </c>
      <c r="G219" s="226">
        <f>SUM(G217:G218)</f>
        <v>40000</v>
      </c>
      <c r="H219" s="226">
        <f>SUM(H217:H218)</f>
        <v>50000</v>
      </c>
      <c r="I219" s="37"/>
      <c r="J219" s="40"/>
      <c r="L219" s="40"/>
      <c r="M219" s="40"/>
      <c r="N219" s="40"/>
      <c r="O219" s="40"/>
      <c r="P219" s="40"/>
      <c r="Q219" s="40"/>
      <c r="R219" s="40"/>
      <c r="S219" s="34"/>
      <c r="T219" s="34"/>
    </row>
    <row r="220" spans="1:20" s="8" customFormat="1" ht="15" customHeight="1">
      <c r="A220" s="52"/>
      <c r="B220" s="19"/>
      <c r="D220" s="26"/>
      <c r="E220" s="26"/>
      <c r="F220" s="39"/>
      <c r="G220" s="148"/>
      <c r="H220" s="148"/>
      <c r="I220" s="37"/>
      <c r="J220" s="40"/>
      <c r="L220" s="40"/>
      <c r="M220" s="40"/>
      <c r="N220" s="40"/>
      <c r="O220" s="40"/>
      <c r="P220" s="40"/>
      <c r="Q220" s="40"/>
      <c r="R220" s="40"/>
      <c r="S220" s="34"/>
      <c r="T220" s="34"/>
    </row>
    <row r="221" spans="1:20" s="8" customFormat="1" ht="15" customHeight="1">
      <c r="A221" s="52"/>
      <c r="B221" s="13" t="s">
        <v>123</v>
      </c>
      <c r="D221" s="113">
        <f>+D212-D219</f>
        <v>0</v>
      </c>
      <c r="E221" s="113"/>
      <c r="F221" s="113">
        <f>+F212-F219</f>
        <v>10001</v>
      </c>
      <c r="G221" s="113">
        <f>+G212-G219</f>
        <v>-10001</v>
      </c>
      <c r="H221" s="113">
        <f>+H212-H219</f>
        <v>0</v>
      </c>
      <c r="I221" s="40"/>
      <c r="J221" s="40"/>
      <c r="L221" s="40"/>
      <c r="M221" s="40"/>
      <c r="N221" s="40"/>
      <c r="O221" s="40"/>
      <c r="P221" s="40"/>
      <c r="Q221" s="40"/>
      <c r="R221" s="40"/>
      <c r="S221" s="34"/>
      <c r="T221" s="34"/>
    </row>
    <row r="222" spans="1:20" s="8" customFormat="1" ht="15" customHeight="1">
      <c r="A222" s="52"/>
      <c r="B222" s="13"/>
      <c r="D222" s="26"/>
      <c r="E222" s="26"/>
      <c r="F222" s="39"/>
      <c r="G222" s="37"/>
      <c r="H222" s="40"/>
      <c r="I222" s="40"/>
      <c r="J222" s="40"/>
      <c r="L222" s="40"/>
      <c r="M222" s="40"/>
      <c r="N222" s="40"/>
      <c r="O222" s="40"/>
      <c r="P222" s="40"/>
      <c r="Q222" s="40"/>
      <c r="R222" s="40"/>
      <c r="S222" s="34"/>
      <c r="T222" s="34"/>
    </row>
    <row r="223" spans="1:20" s="8" customFormat="1" ht="15" customHeight="1">
      <c r="A223" s="52"/>
      <c r="B223" s="209" t="s">
        <v>137</v>
      </c>
      <c r="C223" s="13"/>
      <c r="D223" s="26"/>
      <c r="E223" s="26"/>
      <c r="F223" s="201"/>
      <c r="G223" s="37"/>
      <c r="H223" s="40"/>
      <c r="I223" s="40"/>
      <c r="J223" s="40"/>
      <c r="L223" s="40"/>
      <c r="M223" s="40"/>
      <c r="N223" s="40"/>
      <c r="O223" s="40"/>
      <c r="P223" s="40"/>
      <c r="Q223" s="40"/>
      <c r="R223" s="40"/>
      <c r="S223" s="34"/>
      <c r="T223" s="34"/>
    </row>
    <row r="224" spans="1:20" s="8" customFormat="1" ht="15" customHeight="1">
      <c r="A224" s="52"/>
      <c r="B224" s="128" t="s">
        <v>139</v>
      </c>
      <c r="C224" s="13"/>
      <c r="D224" s="26">
        <v>9449</v>
      </c>
      <c r="E224" s="26"/>
      <c r="F224" s="127"/>
      <c r="G224" s="37"/>
      <c r="H224" s="40">
        <f>+D224</f>
        <v>9449</v>
      </c>
      <c r="I224" s="40"/>
      <c r="J224" s="40"/>
      <c r="L224" s="40"/>
      <c r="M224" s="40"/>
      <c r="N224" s="40"/>
      <c r="O224" s="40"/>
      <c r="P224" s="40"/>
      <c r="Q224" s="40"/>
      <c r="R224" s="40"/>
      <c r="S224" s="34"/>
      <c r="T224" s="34"/>
    </row>
    <row r="225" spans="1:20" s="8" customFormat="1" ht="15" customHeight="1">
      <c r="A225" s="52"/>
      <c r="B225" s="128" t="s">
        <v>132</v>
      </c>
      <c r="C225" s="23"/>
      <c r="D225" s="27">
        <f>+D221</f>
        <v>0</v>
      </c>
      <c r="E225" s="27"/>
      <c r="F225" s="39"/>
      <c r="G225" s="37"/>
      <c r="H225" s="27">
        <f>+H221</f>
        <v>0</v>
      </c>
      <c r="I225" s="40"/>
      <c r="J225" s="40"/>
      <c r="L225" s="40"/>
      <c r="M225" s="40"/>
      <c r="N225" s="40"/>
      <c r="O225" s="40"/>
      <c r="P225" s="40"/>
      <c r="Q225" s="40"/>
      <c r="R225" s="40"/>
      <c r="S225" s="34"/>
      <c r="T225" s="34"/>
    </row>
    <row r="226" spans="1:20" s="8" customFormat="1" ht="15" customHeight="1">
      <c r="A226" s="52"/>
      <c r="B226" s="128" t="s">
        <v>140</v>
      </c>
      <c r="C226" s="23"/>
      <c r="D226" s="202">
        <f>SUM(D223:D224)</f>
        <v>9449</v>
      </c>
      <c r="E226" s="113"/>
      <c r="F226" s="39"/>
      <c r="G226" s="37"/>
      <c r="H226" s="202">
        <f>SUM(H223:H224)</f>
        <v>9449</v>
      </c>
      <c r="I226" s="40"/>
      <c r="J226" s="40"/>
      <c r="L226" s="40"/>
      <c r="M226" s="40"/>
      <c r="N226" s="40"/>
      <c r="O226" s="40"/>
      <c r="P226" s="40"/>
      <c r="Q226" s="40"/>
      <c r="R226" s="40"/>
      <c r="S226" s="34"/>
      <c r="T226" s="34"/>
    </row>
    <row r="227" spans="1:20" s="8" customFormat="1" ht="15" customHeight="1">
      <c r="A227" s="52"/>
      <c r="B227" s="23"/>
      <c r="C227" s="23"/>
      <c r="D227" s="26"/>
      <c r="E227" s="26"/>
      <c r="F227" s="39"/>
      <c r="G227" s="37"/>
      <c r="H227" s="40"/>
      <c r="I227" s="40"/>
      <c r="J227" s="40"/>
      <c r="L227" s="40"/>
      <c r="M227" s="40"/>
      <c r="N227" s="40"/>
      <c r="O227" s="40"/>
      <c r="P227" s="40"/>
      <c r="Q227" s="40"/>
      <c r="R227" s="40"/>
      <c r="S227" s="34"/>
      <c r="T227" s="34"/>
    </row>
    <row r="228" spans="1:20" s="8" customFormat="1" ht="15" customHeight="1">
      <c r="A228" s="52"/>
      <c r="B228" s="23"/>
      <c r="C228" s="23"/>
      <c r="D228" s="26"/>
      <c r="E228" s="26"/>
      <c r="F228" s="39"/>
      <c r="G228" s="37"/>
      <c r="H228" s="40"/>
      <c r="I228" s="40"/>
      <c r="J228" s="40"/>
      <c r="L228" s="40"/>
      <c r="M228" s="40"/>
      <c r="N228" s="40"/>
      <c r="O228" s="40"/>
      <c r="P228" s="40"/>
      <c r="Q228" s="40"/>
      <c r="R228" s="40"/>
      <c r="S228" s="34"/>
      <c r="T228" s="34"/>
    </row>
    <row r="229" spans="1:20" s="8" customFormat="1" ht="15" customHeight="1">
      <c r="A229" s="52"/>
      <c r="B229" s="23"/>
      <c r="C229" s="23"/>
      <c r="D229" s="26"/>
      <c r="E229" s="26"/>
      <c r="F229" s="39"/>
      <c r="G229" s="37"/>
      <c r="H229" s="40"/>
      <c r="I229" s="40"/>
      <c r="J229" s="40"/>
      <c r="L229" s="40"/>
      <c r="M229" s="40"/>
      <c r="N229" s="40"/>
      <c r="O229" s="40"/>
      <c r="P229" s="40"/>
      <c r="Q229" s="40"/>
      <c r="R229" s="40"/>
      <c r="S229" s="34"/>
      <c r="T229" s="34"/>
    </row>
    <row r="230" spans="1:20" s="8" customFormat="1" ht="15" customHeight="1">
      <c r="A230" s="224" t="s">
        <v>278</v>
      </c>
      <c r="B230" s="23"/>
      <c r="C230" s="23"/>
      <c r="D230" s="26"/>
      <c r="E230" s="26"/>
      <c r="F230" s="39"/>
      <c r="G230" s="37"/>
      <c r="H230" s="40"/>
      <c r="I230" s="40"/>
      <c r="J230" s="40"/>
      <c r="L230" s="40"/>
      <c r="M230" s="40"/>
      <c r="N230" s="40"/>
      <c r="O230" s="40"/>
      <c r="P230" s="40"/>
      <c r="Q230" s="40"/>
      <c r="R230" s="40"/>
      <c r="S230" s="34"/>
      <c r="T230" s="34"/>
    </row>
    <row r="231" spans="1:20" s="8" customFormat="1" ht="15" customHeight="1">
      <c r="A231" s="52"/>
      <c r="B231" s="23"/>
      <c r="C231" s="23"/>
      <c r="D231" s="26"/>
      <c r="E231" s="26"/>
      <c r="F231" s="39"/>
      <c r="G231" s="37"/>
      <c r="H231" s="40"/>
      <c r="I231" s="40"/>
      <c r="J231" s="40"/>
      <c r="L231" s="40"/>
      <c r="M231" s="40"/>
      <c r="N231" s="40"/>
      <c r="O231" s="40"/>
      <c r="P231" s="40"/>
      <c r="Q231" s="40"/>
      <c r="R231" s="40"/>
      <c r="S231" s="34"/>
      <c r="T231" s="34"/>
    </row>
    <row r="232" spans="1:20" s="10" customFormat="1" ht="15" customHeight="1">
      <c r="A232" s="222" t="s">
        <v>277</v>
      </c>
      <c r="C232" s="18"/>
      <c r="D232" s="26"/>
      <c r="E232" s="26"/>
      <c r="F232" s="26"/>
      <c r="G232" s="36"/>
      <c r="H232" s="40"/>
      <c r="I232" s="40"/>
      <c r="J232" s="40"/>
      <c r="L232" s="40"/>
      <c r="M232" s="40"/>
      <c r="N232" s="40"/>
      <c r="O232" s="40"/>
      <c r="P232" s="40"/>
      <c r="Q232" s="40"/>
      <c r="R232" s="40"/>
      <c r="S232" s="34"/>
      <c r="T232" s="34"/>
    </row>
    <row r="233" spans="1:20" s="10" customFormat="1" ht="17.25" customHeight="1">
      <c r="A233" s="51"/>
      <c r="B233" s="167" t="s">
        <v>248</v>
      </c>
      <c r="C233" s="133"/>
      <c r="D233" s="134"/>
      <c r="E233" s="134"/>
      <c r="F233" s="134"/>
      <c r="G233" s="135"/>
      <c r="H233" s="136"/>
      <c r="I233" s="136"/>
      <c r="J233" s="136"/>
      <c r="L233" s="136"/>
      <c r="M233" s="136"/>
      <c r="N233" s="136"/>
      <c r="O233" s="40"/>
      <c r="P233" s="40"/>
      <c r="Q233" s="40"/>
      <c r="R233" s="40"/>
      <c r="S233" s="34"/>
      <c r="T233" s="34"/>
    </row>
    <row r="234" spans="1:20" s="10" customFormat="1" ht="17.25" customHeight="1">
      <c r="A234" s="51"/>
      <c r="B234" s="167" t="s">
        <v>249</v>
      </c>
      <c r="C234" s="133"/>
      <c r="D234" s="134"/>
      <c r="E234" s="134"/>
      <c r="F234" s="134"/>
      <c r="G234" s="135"/>
      <c r="H234" s="136"/>
      <c r="I234" s="136"/>
      <c r="J234" s="136"/>
      <c r="L234" s="136"/>
      <c r="M234" s="136"/>
      <c r="N234" s="136"/>
      <c r="O234" s="40"/>
      <c r="P234" s="40"/>
      <c r="Q234" s="40"/>
      <c r="R234" s="40"/>
      <c r="S234" s="34"/>
      <c r="T234" s="34"/>
    </row>
    <row r="235" spans="1:20" s="10" customFormat="1" ht="17.25" customHeight="1">
      <c r="A235" s="51"/>
      <c r="B235" s="132" t="s">
        <v>250</v>
      </c>
      <c r="C235" s="133"/>
      <c r="D235" s="134"/>
      <c r="E235" s="134"/>
      <c r="F235" s="134"/>
      <c r="G235" s="135"/>
      <c r="H235" s="136"/>
      <c r="I235" s="136"/>
      <c r="J235" s="136"/>
      <c r="L235" s="136"/>
      <c r="M235" s="136"/>
      <c r="N235" s="136"/>
      <c r="O235" s="40"/>
      <c r="P235" s="40"/>
      <c r="Q235" s="40"/>
      <c r="R235" s="40"/>
      <c r="S235" s="34"/>
      <c r="T235" s="34"/>
    </row>
    <row r="236" spans="1:20" s="106" customFormat="1" ht="17.25" customHeight="1">
      <c r="A236" s="51"/>
      <c r="B236" s="221" t="s">
        <v>257</v>
      </c>
      <c r="C236" s="133"/>
      <c r="D236" s="134"/>
      <c r="E236" s="134"/>
      <c r="F236" s="134"/>
      <c r="G236" s="135"/>
      <c r="H236" s="137"/>
      <c r="I236" s="137"/>
      <c r="J236" s="137"/>
      <c r="L236" s="137"/>
      <c r="M236" s="137"/>
      <c r="N236" s="137"/>
      <c r="O236" s="34"/>
      <c r="P236" s="34"/>
      <c r="Q236" s="34"/>
      <c r="R236" s="34"/>
      <c r="S236" s="34"/>
      <c r="T236" s="34"/>
    </row>
    <row r="237" spans="1:20" s="8" customFormat="1" ht="15" customHeight="1">
      <c r="A237" s="52"/>
      <c r="B237" s="23"/>
      <c r="C237" s="23"/>
      <c r="D237" s="26"/>
      <c r="E237" s="26"/>
      <c r="F237" s="39"/>
      <c r="G237" s="37"/>
      <c r="H237" s="40"/>
      <c r="I237" s="40"/>
      <c r="J237" s="40"/>
      <c r="L237" s="40"/>
      <c r="M237" s="40"/>
      <c r="N237" s="40"/>
      <c r="O237" s="40"/>
      <c r="P237" s="40"/>
      <c r="Q237" s="40"/>
      <c r="R237" s="40"/>
      <c r="S237" s="34"/>
      <c r="T237" s="34"/>
    </row>
    <row r="238" spans="1:20" s="95" customFormat="1" ht="15" customHeight="1">
      <c r="A238" s="223" t="s">
        <v>276</v>
      </c>
      <c r="B238" s="92"/>
      <c r="C238" s="93"/>
      <c r="D238" s="101"/>
      <c r="E238" s="101"/>
      <c r="F238" s="81"/>
      <c r="G238" s="219"/>
      <c r="H238" s="36"/>
      <c r="I238" s="94"/>
      <c r="J238" s="94"/>
      <c r="M238" s="94"/>
      <c r="N238" s="94"/>
      <c r="P238" s="81"/>
      <c r="Q238" s="81"/>
      <c r="R238" s="81"/>
      <c r="S238" s="94"/>
      <c r="T238" s="94"/>
    </row>
    <row r="239" spans="1:20" s="95" customFormat="1" ht="15" customHeight="1">
      <c r="A239" s="91"/>
      <c r="C239" s="93"/>
      <c r="D239" s="102"/>
      <c r="E239" s="102"/>
      <c r="F239" s="145" t="s">
        <v>111</v>
      </c>
      <c r="G239" s="49"/>
      <c r="H239" s="252" t="s">
        <v>112</v>
      </c>
      <c r="I239" s="102"/>
      <c r="J239" s="146" t="s">
        <v>109</v>
      </c>
      <c r="K239" s="102"/>
      <c r="L239" s="138" t="s">
        <v>72</v>
      </c>
      <c r="M239" s="139" t="s">
        <v>113</v>
      </c>
      <c r="N239" s="117"/>
      <c r="P239" s="81"/>
      <c r="Q239" s="81"/>
      <c r="R239" s="81"/>
      <c r="S239" s="94"/>
      <c r="T239" s="94"/>
    </row>
    <row r="240" spans="1:23" s="95" customFormat="1" ht="15" customHeight="1">
      <c r="A240" s="80"/>
      <c r="B240" s="93"/>
      <c r="C240" s="93"/>
      <c r="D240" s="144" t="s">
        <v>110</v>
      </c>
      <c r="E240" s="144"/>
      <c r="F240" s="142" t="s">
        <v>108</v>
      </c>
      <c r="G240" s="242" t="s">
        <v>65</v>
      </c>
      <c r="H240" s="253" t="s">
        <v>108</v>
      </c>
      <c r="I240" s="100" t="s">
        <v>65</v>
      </c>
      <c r="J240" s="143" t="s">
        <v>108</v>
      </c>
      <c r="K240" s="100" t="s">
        <v>65</v>
      </c>
      <c r="L240" s="100" t="s">
        <v>114</v>
      </c>
      <c r="M240" s="143" t="s">
        <v>108</v>
      </c>
      <c r="N240" s="100" t="s">
        <v>65</v>
      </c>
      <c r="P240" s="100"/>
      <c r="Q240" s="100"/>
      <c r="R240" s="100"/>
      <c r="S240" s="100"/>
      <c r="T240" s="100"/>
      <c r="U240" s="100"/>
      <c r="V240" s="100"/>
      <c r="W240" s="101"/>
    </row>
    <row r="241" spans="1:23" s="98" customFormat="1" ht="15.75" customHeight="1">
      <c r="A241" s="114"/>
      <c r="B241" s="115"/>
      <c r="C241" s="115"/>
      <c r="D241" s="115"/>
      <c r="E241" s="115"/>
      <c r="F241" s="97"/>
      <c r="G241" s="243"/>
      <c r="H241" s="254"/>
      <c r="I241" s="116"/>
      <c r="J241" s="115"/>
      <c r="K241" s="116"/>
      <c r="L241" s="94"/>
      <c r="M241" s="94"/>
      <c r="N241" s="117"/>
      <c r="P241" s="116"/>
      <c r="Q241" s="105"/>
      <c r="R241" s="116"/>
      <c r="S241" s="115"/>
      <c r="T241" s="116"/>
      <c r="U241" s="117"/>
      <c r="V241" s="94"/>
      <c r="W241" s="115"/>
    </row>
    <row r="242" spans="1:23" s="98" customFormat="1" ht="15" customHeight="1">
      <c r="A242" s="114"/>
      <c r="B242" s="118" t="s">
        <v>74</v>
      </c>
      <c r="C242" s="119"/>
      <c r="D242" s="115">
        <v>91</v>
      </c>
      <c r="E242" s="115"/>
      <c r="F242" s="96">
        <f>+J242-H242</f>
        <v>197369.9</v>
      </c>
      <c r="G242" s="244">
        <f>+K242-I242</f>
        <v>218400</v>
      </c>
      <c r="H242" s="255">
        <f>65110*0.91</f>
        <v>59250.1</v>
      </c>
      <c r="I242" s="99">
        <f>60000*0.91</f>
        <v>54600</v>
      </c>
      <c r="J242" s="94">
        <v>256620</v>
      </c>
      <c r="K242" s="121">
        <v>273000</v>
      </c>
      <c r="L242" s="140"/>
      <c r="M242" s="103">
        <f>+J242/91</f>
        <v>2820</v>
      </c>
      <c r="N242" s="99">
        <v>3000</v>
      </c>
      <c r="P242" s="99"/>
      <c r="Q242" s="120"/>
      <c r="R242" s="99"/>
      <c r="S242" s="120"/>
      <c r="T242" s="121"/>
      <c r="U242" s="99"/>
      <c r="V242" s="103"/>
      <c r="W242" s="115"/>
    </row>
    <row r="243" spans="1:23" s="98" customFormat="1" ht="15" customHeight="1">
      <c r="A243" s="114"/>
      <c r="B243" s="118" t="s">
        <v>73</v>
      </c>
      <c r="C243" s="119"/>
      <c r="D243" s="122">
        <v>9</v>
      </c>
      <c r="E243" s="122"/>
      <c r="F243" s="97">
        <f>+J243-H243</f>
        <v>18620.1</v>
      </c>
      <c r="G243" s="245">
        <f>+K243-I243</f>
        <v>20700</v>
      </c>
      <c r="H243" s="256">
        <f>65110*0.09</f>
        <v>5859.9</v>
      </c>
      <c r="I243" s="104">
        <f>60000*0.09</f>
        <v>5400</v>
      </c>
      <c r="J243" s="105">
        <v>24480</v>
      </c>
      <c r="K243" s="124">
        <v>26100</v>
      </c>
      <c r="L243" s="140"/>
      <c r="M243" s="103">
        <f>+J243/9</f>
        <v>2720</v>
      </c>
      <c r="N243" s="99">
        <v>2900</v>
      </c>
      <c r="P243" s="104"/>
      <c r="Q243" s="123"/>
      <c r="R243" s="104"/>
      <c r="S243" s="123"/>
      <c r="T243" s="124"/>
      <c r="U243" s="99"/>
      <c r="V243" s="103"/>
      <c r="W243" s="115"/>
    </row>
    <row r="244" spans="1:23" s="98" customFormat="1" ht="15" customHeight="1">
      <c r="A244" s="114"/>
      <c r="B244" s="119"/>
      <c r="C244" s="119"/>
      <c r="D244" s="115">
        <f aca="true" t="shared" si="8" ref="D244:K244">SUM(D242:D243)</f>
        <v>100</v>
      </c>
      <c r="E244" s="115"/>
      <c r="F244" s="96">
        <f t="shared" si="8"/>
        <v>215990</v>
      </c>
      <c r="G244" s="246">
        <f t="shared" si="8"/>
        <v>239100</v>
      </c>
      <c r="H244" s="257">
        <f t="shared" si="8"/>
        <v>65110</v>
      </c>
      <c r="I244" s="211">
        <f t="shared" si="8"/>
        <v>60000</v>
      </c>
      <c r="J244" s="94">
        <f t="shared" si="8"/>
        <v>281100</v>
      </c>
      <c r="K244" s="212">
        <f t="shared" si="8"/>
        <v>299100</v>
      </c>
      <c r="L244" s="141">
        <f>(+K244-J244)/K244</f>
        <v>0.06018054162487462</v>
      </c>
      <c r="M244" s="99"/>
      <c r="N244" s="99"/>
      <c r="P244" s="99"/>
      <c r="Q244" s="120"/>
      <c r="R244" s="99"/>
      <c r="S244" s="103"/>
      <c r="T244" s="121"/>
      <c r="U244" s="99"/>
      <c r="V244" s="103"/>
      <c r="W244" s="115"/>
    </row>
    <row r="245" spans="1:20" s="8" customFormat="1" ht="15" customHeight="1">
      <c r="A245" s="52"/>
      <c r="B245" s="23"/>
      <c r="C245" s="23"/>
      <c r="D245" s="26"/>
      <c r="E245" s="26"/>
      <c r="F245" s="39"/>
      <c r="G245" s="37"/>
      <c r="H245" s="40"/>
      <c r="I245" s="40"/>
      <c r="J245" s="40"/>
      <c r="L245" s="40"/>
      <c r="M245" s="40"/>
      <c r="N245" s="40"/>
      <c r="O245" s="40"/>
      <c r="P245" s="40"/>
      <c r="Q245" s="40"/>
      <c r="R245" s="40"/>
      <c r="S245" s="34"/>
      <c r="T245" s="34"/>
    </row>
    <row r="246" spans="1:20" s="8" customFormat="1" ht="15" customHeight="1">
      <c r="A246" s="74" t="s">
        <v>247</v>
      </c>
      <c r="B246" s="23"/>
      <c r="C246" s="23"/>
      <c r="D246" s="26"/>
      <c r="E246" s="26"/>
      <c r="F246" s="39"/>
      <c r="G246" s="37"/>
      <c r="H246" s="40"/>
      <c r="I246" s="40"/>
      <c r="J246" s="40"/>
      <c r="L246" s="40"/>
      <c r="M246" s="40"/>
      <c r="N246" s="40"/>
      <c r="O246" s="40"/>
      <c r="P246" s="40"/>
      <c r="Q246" s="40"/>
      <c r="R246" s="40"/>
      <c r="S246" s="34"/>
      <c r="T246" s="34"/>
    </row>
    <row r="247" spans="1:20" s="8" customFormat="1" ht="15" customHeight="1">
      <c r="A247" s="52"/>
      <c r="B247" s="23"/>
      <c r="C247" s="23"/>
      <c r="D247" s="26"/>
      <c r="E247" s="26"/>
      <c r="F247" s="39"/>
      <c r="G247" s="37"/>
      <c r="H247" s="40"/>
      <c r="I247" s="40"/>
      <c r="J247" s="40"/>
      <c r="L247" s="40"/>
      <c r="M247" s="40"/>
      <c r="N247" s="40"/>
      <c r="O247" s="40"/>
      <c r="P247" s="40"/>
      <c r="Q247" s="40"/>
      <c r="R247" s="40"/>
      <c r="S247" s="34"/>
      <c r="T247" s="34"/>
    </row>
    <row r="248" spans="1:20" s="12" customFormat="1" ht="15" customHeight="1">
      <c r="A248" s="52"/>
      <c r="B248" s="77" t="s">
        <v>89</v>
      </c>
      <c r="C248" s="23"/>
      <c r="D248" s="48" t="s">
        <v>142</v>
      </c>
      <c r="E248" s="48"/>
      <c r="F248" s="48" t="s">
        <v>88</v>
      </c>
      <c r="G248" s="48" t="s">
        <v>90</v>
      </c>
      <c r="H248" s="48" t="s">
        <v>91</v>
      </c>
      <c r="I248" s="48"/>
      <c r="J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 s="8" customFormat="1" ht="15" customHeight="1">
      <c r="A249" s="52"/>
      <c r="B249" s="78" t="s">
        <v>94</v>
      </c>
      <c r="C249" s="23"/>
      <c r="D249" s="26">
        <v>10000</v>
      </c>
      <c r="E249" s="26"/>
      <c r="F249" s="39"/>
      <c r="G249" s="37"/>
      <c r="H249" s="40"/>
      <c r="I249" s="40"/>
      <c r="J249" s="40"/>
      <c r="L249" s="40"/>
      <c r="M249" s="40"/>
      <c r="N249" s="40"/>
      <c r="O249" s="40"/>
      <c r="P249" s="40"/>
      <c r="Q249" s="40"/>
      <c r="R249" s="40"/>
      <c r="S249" s="34"/>
      <c r="T249" s="34"/>
    </row>
    <row r="250" spans="1:20" s="8" customFormat="1" ht="15" customHeight="1">
      <c r="A250" s="52"/>
      <c r="B250" s="78" t="s">
        <v>92</v>
      </c>
      <c r="C250" s="23"/>
      <c r="D250" s="26">
        <f>+D249*0.02/12*12</f>
        <v>200</v>
      </c>
      <c r="E250" s="26"/>
      <c r="F250" s="39"/>
      <c r="G250" s="37"/>
      <c r="H250" s="40"/>
      <c r="I250" s="40"/>
      <c r="J250" s="40"/>
      <c r="L250" s="40"/>
      <c r="M250" s="40"/>
      <c r="N250" s="40"/>
      <c r="O250" s="40"/>
      <c r="P250" s="40"/>
      <c r="Q250" s="40"/>
      <c r="R250" s="40"/>
      <c r="S250" s="34"/>
      <c r="T250" s="34"/>
    </row>
    <row r="251" spans="1:20" s="8" customFormat="1" ht="15" customHeight="1">
      <c r="A251" s="52"/>
      <c r="B251" s="78" t="s">
        <v>103</v>
      </c>
      <c r="C251" s="23"/>
      <c r="D251" s="27">
        <v>-10000</v>
      </c>
      <c r="E251" s="27"/>
      <c r="F251" s="39"/>
      <c r="G251" s="37"/>
      <c r="H251" s="40"/>
      <c r="I251" s="40"/>
      <c r="J251" s="40"/>
      <c r="L251" s="40"/>
      <c r="M251" s="40"/>
      <c r="N251" s="40"/>
      <c r="O251" s="40"/>
      <c r="P251" s="40"/>
      <c r="Q251" s="40"/>
      <c r="R251" s="40"/>
      <c r="S251" s="34"/>
      <c r="T251" s="34"/>
    </row>
    <row r="252" spans="1:20" s="8" customFormat="1" ht="15" customHeight="1">
      <c r="A252" s="52"/>
      <c r="B252" s="78" t="s">
        <v>93</v>
      </c>
      <c r="C252" s="23"/>
      <c r="D252" s="26">
        <f>+D249+D251</f>
        <v>0</v>
      </c>
      <c r="E252" s="26"/>
      <c r="F252" s="39"/>
      <c r="G252" s="37"/>
      <c r="H252" s="40"/>
      <c r="I252" s="40"/>
      <c r="J252" s="40"/>
      <c r="L252" s="40"/>
      <c r="M252" s="40"/>
      <c r="N252" s="40"/>
      <c r="O252" s="40"/>
      <c r="P252" s="40"/>
      <c r="Q252" s="40"/>
      <c r="R252" s="40"/>
      <c r="S252" s="34"/>
      <c r="T252" s="34"/>
    </row>
    <row r="253" spans="1:20" s="8" customFormat="1" ht="15" customHeight="1">
      <c r="A253" s="52"/>
      <c r="B253" s="23"/>
      <c r="C253" s="23"/>
      <c r="D253" s="26"/>
      <c r="E253" s="26"/>
      <c r="F253" s="39"/>
      <c r="G253" s="37"/>
      <c r="H253" s="40"/>
      <c r="I253" s="40"/>
      <c r="J253" s="40"/>
      <c r="L253" s="40"/>
      <c r="M253" s="40"/>
      <c r="N253" s="40"/>
      <c r="O253" s="40"/>
      <c r="P253" s="40"/>
      <c r="Q253" s="40"/>
      <c r="R253" s="40"/>
      <c r="S253" s="34"/>
      <c r="T253" s="34"/>
    </row>
    <row r="254" spans="1:20" s="8" customFormat="1" ht="15" customHeight="1">
      <c r="A254" s="52"/>
      <c r="B254" s="77" t="s">
        <v>95</v>
      </c>
      <c r="C254" s="23"/>
      <c r="D254" s="26"/>
      <c r="E254" s="26"/>
      <c r="F254" s="39"/>
      <c r="G254" s="37"/>
      <c r="H254" s="40"/>
      <c r="I254" s="40"/>
      <c r="J254" s="40"/>
      <c r="L254" s="40"/>
      <c r="M254" s="40"/>
      <c r="N254" s="40"/>
      <c r="O254" s="40"/>
      <c r="P254" s="40"/>
      <c r="Q254" s="40"/>
      <c r="R254" s="40"/>
      <c r="S254" s="34"/>
      <c r="T254" s="34"/>
    </row>
    <row r="255" spans="1:20" s="8" customFormat="1" ht="15" customHeight="1">
      <c r="A255" s="52"/>
      <c r="B255" s="78" t="s">
        <v>94</v>
      </c>
      <c r="C255" s="23"/>
      <c r="D255" s="26">
        <v>25000</v>
      </c>
      <c r="E255" s="26"/>
      <c r="F255" s="39"/>
      <c r="G255" s="37"/>
      <c r="H255" s="40"/>
      <c r="I255" s="40"/>
      <c r="J255" s="40"/>
      <c r="L255" s="40"/>
      <c r="M255" s="40"/>
      <c r="N255" s="40"/>
      <c r="O255" s="40"/>
      <c r="P255" s="40"/>
      <c r="Q255" s="40"/>
      <c r="R255" s="40"/>
      <c r="S255" s="34"/>
      <c r="T255" s="34"/>
    </row>
    <row r="256" spans="1:20" s="8" customFormat="1" ht="15" customHeight="1">
      <c r="A256" s="52"/>
      <c r="B256" s="78" t="s">
        <v>98</v>
      </c>
      <c r="C256" s="23"/>
      <c r="D256" s="26">
        <v>0</v>
      </c>
      <c r="E256" s="26"/>
      <c r="F256" s="26">
        <f>+$D$255*0.03/12*24</f>
        <v>1500</v>
      </c>
      <c r="G256" s="26"/>
      <c r="H256" s="34"/>
      <c r="I256" s="34"/>
      <c r="J256" s="40"/>
      <c r="L256" s="40"/>
      <c r="M256" s="40"/>
      <c r="N256" s="40"/>
      <c r="O256" s="40"/>
      <c r="P256" s="40"/>
      <c r="Q256" s="40"/>
      <c r="R256" s="40"/>
      <c r="S256" s="34"/>
      <c r="T256" s="34"/>
    </row>
    <row r="257" spans="1:20" s="8" customFormat="1" ht="15" customHeight="1">
      <c r="A257" s="52"/>
      <c r="B257" s="215" t="s">
        <v>104</v>
      </c>
      <c r="C257" s="23"/>
      <c r="D257" s="27">
        <v>0</v>
      </c>
      <c r="E257" s="27"/>
      <c r="F257" s="216">
        <f>-D255</f>
        <v>-25000</v>
      </c>
      <c r="G257" s="37"/>
      <c r="H257" s="34"/>
      <c r="I257" s="34"/>
      <c r="J257" s="40"/>
      <c r="L257" s="40"/>
      <c r="M257" s="40"/>
      <c r="N257" s="40"/>
      <c r="O257" s="40"/>
      <c r="P257" s="40"/>
      <c r="Q257" s="40"/>
      <c r="R257" s="40"/>
      <c r="S257" s="34"/>
      <c r="T257" s="34"/>
    </row>
    <row r="258" spans="1:20" s="8" customFormat="1" ht="15" customHeight="1">
      <c r="A258" s="52"/>
      <c r="B258" s="78" t="s">
        <v>93</v>
      </c>
      <c r="C258" s="23"/>
      <c r="D258" s="26">
        <f>+D255+D257</f>
        <v>25000</v>
      </c>
      <c r="E258" s="26"/>
      <c r="F258" s="39">
        <f>+D255+F257</f>
        <v>0</v>
      </c>
      <c r="G258" s="37"/>
      <c r="H258" s="34"/>
      <c r="I258" s="34"/>
      <c r="J258" s="40"/>
      <c r="L258" s="40"/>
      <c r="M258" s="40"/>
      <c r="N258" s="40"/>
      <c r="O258" s="40"/>
      <c r="P258" s="40"/>
      <c r="Q258" s="40"/>
      <c r="R258" s="40"/>
      <c r="S258" s="34"/>
      <c r="T258" s="34"/>
    </row>
    <row r="259" spans="1:20" s="8" customFormat="1" ht="15" customHeight="1">
      <c r="A259" s="52"/>
      <c r="B259" s="23"/>
      <c r="C259" s="23"/>
      <c r="D259" s="26"/>
      <c r="E259" s="26"/>
      <c r="F259" s="39"/>
      <c r="G259" s="37"/>
      <c r="H259" s="34"/>
      <c r="I259" s="34"/>
      <c r="J259" s="40"/>
      <c r="L259" s="40"/>
      <c r="M259" s="40"/>
      <c r="N259" s="40"/>
      <c r="O259" s="40"/>
      <c r="P259" s="40"/>
      <c r="Q259" s="40"/>
      <c r="R259" s="40"/>
      <c r="S259" s="34"/>
      <c r="T259" s="34"/>
    </row>
    <row r="260" spans="1:20" s="8" customFormat="1" ht="15" customHeight="1">
      <c r="A260" s="52"/>
      <c r="B260" s="77" t="s">
        <v>96</v>
      </c>
      <c r="C260" s="23"/>
      <c r="D260" s="26"/>
      <c r="E260" s="26"/>
      <c r="F260" s="39"/>
      <c r="G260" s="37"/>
      <c r="H260" s="34"/>
      <c r="I260" s="34"/>
      <c r="J260" s="40"/>
      <c r="L260" s="40"/>
      <c r="M260" s="40"/>
      <c r="N260" s="40"/>
      <c r="O260" s="40"/>
      <c r="P260" s="40"/>
      <c r="Q260" s="40"/>
      <c r="R260" s="40"/>
      <c r="S260" s="34"/>
      <c r="T260" s="34"/>
    </row>
    <row r="261" spans="1:20" s="8" customFormat="1" ht="15" customHeight="1">
      <c r="A261" s="52"/>
      <c r="B261" s="78" t="s">
        <v>94</v>
      </c>
      <c r="C261" s="23"/>
      <c r="D261" s="26">
        <v>25000</v>
      </c>
      <c r="E261" s="26"/>
      <c r="F261" s="39"/>
      <c r="G261" s="37"/>
      <c r="H261" s="34"/>
      <c r="I261" s="34"/>
      <c r="J261" s="40"/>
      <c r="L261" s="40"/>
      <c r="M261" s="40"/>
      <c r="N261" s="40"/>
      <c r="O261" s="40"/>
      <c r="P261" s="40"/>
      <c r="Q261" s="40"/>
      <c r="R261" s="40"/>
      <c r="S261" s="34"/>
      <c r="T261" s="34"/>
    </row>
    <row r="262" spans="1:20" s="8" customFormat="1" ht="15" customHeight="1">
      <c r="A262" s="52"/>
      <c r="B262" s="78" t="s">
        <v>99</v>
      </c>
      <c r="C262" s="23"/>
      <c r="D262" s="26">
        <v>0</v>
      </c>
      <c r="E262" s="26"/>
      <c r="F262" s="26">
        <v>0</v>
      </c>
      <c r="G262" s="26">
        <f>+$D$261*0.035/12*36</f>
        <v>2625</v>
      </c>
      <c r="H262" s="26"/>
      <c r="I262" s="34"/>
      <c r="J262" s="40"/>
      <c r="L262" s="40"/>
      <c r="M262" s="40"/>
      <c r="N262" s="40"/>
      <c r="O262" s="40"/>
      <c r="P262" s="40"/>
      <c r="Q262" s="40"/>
      <c r="R262" s="40"/>
      <c r="S262" s="34"/>
      <c r="T262" s="34"/>
    </row>
    <row r="263" spans="1:20" s="8" customFormat="1" ht="15" customHeight="1">
      <c r="A263" s="52"/>
      <c r="B263" s="78" t="s">
        <v>105</v>
      </c>
      <c r="C263" s="23"/>
      <c r="D263" s="27">
        <v>0</v>
      </c>
      <c r="E263" s="27"/>
      <c r="F263" s="79">
        <v>0</v>
      </c>
      <c r="G263" s="36">
        <f>-D261</f>
        <v>-25000</v>
      </c>
      <c r="H263" s="34"/>
      <c r="I263" s="34"/>
      <c r="J263" s="40"/>
      <c r="L263" s="40"/>
      <c r="M263" s="40"/>
      <c r="N263" s="40"/>
      <c r="O263" s="40"/>
      <c r="P263" s="40"/>
      <c r="Q263" s="40"/>
      <c r="R263" s="40"/>
      <c r="S263" s="34"/>
      <c r="T263" s="34"/>
    </row>
    <row r="264" spans="1:20" s="8" customFormat="1" ht="15" customHeight="1">
      <c r="A264" s="52"/>
      <c r="B264" s="78" t="s">
        <v>93</v>
      </c>
      <c r="C264" s="23"/>
      <c r="D264" s="26">
        <f>+D261+D263</f>
        <v>25000</v>
      </c>
      <c r="E264" s="26"/>
      <c r="F264" s="39">
        <f>+D261+F263</f>
        <v>25000</v>
      </c>
      <c r="G264" s="37">
        <f>+D261+G263</f>
        <v>0</v>
      </c>
      <c r="H264" s="34"/>
      <c r="I264" s="34"/>
      <c r="J264" s="40"/>
      <c r="L264" s="40"/>
      <c r="M264" s="40"/>
      <c r="N264" s="40"/>
      <c r="O264" s="40"/>
      <c r="P264" s="40"/>
      <c r="Q264" s="40"/>
      <c r="R264" s="40"/>
      <c r="S264" s="34"/>
      <c r="T264" s="34"/>
    </row>
    <row r="265" spans="1:20" s="8" customFormat="1" ht="15" customHeight="1">
      <c r="A265" s="52"/>
      <c r="B265" s="23"/>
      <c r="C265" s="23"/>
      <c r="D265" s="26"/>
      <c r="E265" s="26"/>
      <c r="F265" s="39"/>
      <c r="G265" s="37"/>
      <c r="H265" s="34"/>
      <c r="I265" s="34"/>
      <c r="J265" s="40"/>
      <c r="L265" s="40"/>
      <c r="M265" s="40"/>
      <c r="N265" s="40"/>
      <c r="O265" s="40"/>
      <c r="P265" s="40"/>
      <c r="Q265" s="40"/>
      <c r="R265" s="40"/>
      <c r="S265" s="34"/>
      <c r="T265" s="34"/>
    </row>
    <row r="266" spans="1:20" s="8" customFormat="1" ht="15" customHeight="1">
      <c r="A266" s="52"/>
      <c r="B266" s="77" t="s">
        <v>97</v>
      </c>
      <c r="C266" s="23"/>
      <c r="D266" s="26"/>
      <c r="E266" s="26"/>
      <c r="F266" s="39"/>
      <c r="G266" s="37"/>
      <c r="H266" s="34"/>
      <c r="I266" s="34"/>
      <c r="J266" s="40"/>
      <c r="L266" s="40"/>
      <c r="M266" s="40"/>
      <c r="N266" s="40"/>
      <c r="O266" s="40"/>
      <c r="P266" s="40"/>
      <c r="Q266" s="40"/>
      <c r="R266" s="40"/>
      <c r="S266" s="34"/>
      <c r="T266" s="34"/>
    </row>
    <row r="267" spans="1:20" s="8" customFormat="1" ht="15" customHeight="1">
      <c r="A267" s="52"/>
      <c r="B267" s="78" t="s">
        <v>94</v>
      </c>
      <c r="C267" s="23"/>
      <c r="D267" s="26">
        <v>25000</v>
      </c>
      <c r="E267" s="26"/>
      <c r="F267" s="39"/>
      <c r="G267" s="37"/>
      <c r="H267" s="34"/>
      <c r="I267" s="34"/>
      <c r="J267" s="40"/>
      <c r="L267" s="40"/>
      <c r="M267" s="40"/>
      <c r="N267" s="40"/>
      <c r="O267" s="40"/>
      <c r="P267" s="40"/>
      <c r="Q267" s="40"/>
      <c r="R267" s="40"/>
      <c r="S267" s="34"/>
      <c r="T267" s="34"/>
    </row>
    <row r="268" spans="1:20" s="8" customFormat="1" ht="15" customHeight="1">
      <c r="A268" s="52"/>
      <c r="B268" s="78" t="s">
        <v>101</v>
      </c>
      <c r="C268" s="23"/>
      <c r="D268" s="26">
        <v>0</v>
      </c>
      <c r="E268" s="26"/>
      <c r="F268" s="26">
        <v>0</v>
      </c>
      <c r="G268" s="26">
        <v>0</v>
      </c>
      <c r="H268" s="26">
        <f>+$D$267*0.04/12*48</f>
        <v>4000</v>
      </c>
      <c r="I268" s="34"/>
      <c r="J268" s="40"/>
      <c r="L268" s="40"/>
      <c r="M268" s="40"/>
      <c r="N268" s="40"/>
      <c r="O268" s="40"/>
      <c r="P268" s="40"/>
      <c r="Q268" s="40"/>
      <c r="R268" s="40"/>
      <c r="S268" s="34"/>
      <c r="T268" s="34"/>
    </row>
    <row r="269" spans="1:20" s="8" customFormat="1" ht="15" customHeight="1">
      <c r="A269" s="52"/>
      <c r="B269" s="78" t="s">
        <v>106</v>
      </c>
      <c r="C269" s="23"/>
      <c r="D269" s="27">
        <v>0</v>
      </c>
      <c r="E269" s="27"/>
      <c r="F269" s="79">
        <v>0</v>
      </c>
      <c r="G269" s="36">
        <v>0</v>
      </c>
      <c r="H269" s="62">
        <f>-D267</f>
        <v>-25000</v>
      </c>
      <c r="I269" s="34"/>
      <c r="J269" s="40"/>
      <c r="L269" s="40"/>
      <c r="M269" s="40"/>
      <c r="N269" s="40"/>
      <c r="O269" s="40"/>
      <c r="P269" s="40"/>
      <c r="Q269" s="40"/>
      <c r="R269" s="40"/>
      <c r="S269" s="34"/>
      <c r="T269" s="34"/>
    </row>
    <row r="270" spans="1:20" s="8" customFormat="1" ht="15" customHeight="1">
      <c r="A270" s="52"/>
      <c r="B270" s="78" t="s">
        <v>93</v>
      </c>
      <c r="C270" s="23"/>
      <c r="D270" s="26">
        <f>+D267+D269</f>
        <v>25000</v>
      </c>
      <c r="E270" s="26"/>
      <c r="F270" s="39">
        <f>+D267+F269</f>
        <v>25000</v>
      </c>
      <c r="G270" s="37">
        <f>+D267+G269</f>
        <v>25000</v>
      </c>
      <c r="H270" s="37">
        <f>+D267+H269</f>
        <v>0</v>
      </c>
      <c r="I270" s="34"/>
      <c r="J270" s="40"/>
      <c r="L270" s="40"/>
      <c r="M270" s="40"/>
      <c r="N270" s="40"/>
      <c r="O270" s="40"/>
      <c r="P270" s="40"/>
      <c r="Q270" s="40"/>
      <c r="R270" s="40"/>
      <c r="S270" s="34"/>
      <c r="T270" s="34"/>
    </row>
    <row r="271" spans="1:20" s="8" customFormat="1" ht="15" customHeight="1">
      <c r="A271" s="52"/>
      <c r="B271" s="23"/>
      <c r="C271" s="23"/>
      <c r="D271" s="26"/>
      <c r="E271" s="26"/>
      <c r="F271" s="39"/>
      <c r="G271" s="37"/>
      <c r="H271" s="34"/>
      <c r="I271" s="34"/>
      <c r="J271" s="40"/>
      <c r="L271" s="40"/>
      <c r="M271" s="40"/>
      <c r="N271" s="40"/>
      <c r="O271" s="40"/>
      <c r="P271" s="40"/>
      <c r="Q271" s="40"/>
      <c r="R271" s="40"/>
      <c r="S271" s="34"/>
      <c r="T271" s="34"/>
    </row>
    <row r="272" spans="1:20" s="8" customFormat="1" ht="15" customHeight="1">
      <c r="A272" s="52"/>
      <c r="B272" s="77" t="s">
        <v>100</v>
      </c>
      <c r="C272" s="23"/>
      <c r="D272" s="26"/>
      <c r="E272" s="26"/>
      <c r="F272" s="39"/>
      <c r="G272" s="37"/>
      <c r="H272" s="34"/>
      <c r="I272" s="34"/>
      <c r="J272" s="40"/>
      <c r="L272" s="40"/>
      <c r="M272" s="40"/>
      <c r="N272" s="40"/>
      <c r="O272" s="40"/>
      <c r="P272" s="40"/>
      <c r="Q272" s="40"/>
      <c r="R272" s="40"/>
      <c r="S272" s="34"/>
      <c r="T272" s="34"/>
    </row>
    <row r="273" spans="1:20" s="8" customFormat="1" ht="15" customHeight="1">
      <c r="A273" s="52"/>
      <c r="B273" s="78" t="s">
        <v>94</v>
      </c>
      <c r="C273" s="23"/>
      <c r="D273" s="26">
        <v>30000</v>
      </c>
      <c r="E273" s="26"/>
      <c r="F273" s="39"/>
      <c r="G273" s="37"/>
      <c r="H273" s="34"/>
      <c r="I273" s="34"/>
      <c r="J273" s="40"/>
      <c r="L273" s="40"/>
      <c r="M273" s="40"/>
      <c r="N273" s="40"/>
      <c r="O273" s="40"/>
      <c r="P273" s="40"/>
      <c r="Q273" s="40"/>
      <c r="R273" s="40"/>
      <c r="S273" s="34"/>
      <c r="T273" s="34"/>
    </row>
    <row r="274" spans="1:20" s="8" customFormat="1" ht="15" customHeight="1">
      <c r="A274" s="52"/>
      <c r="B274" s="78" t="s">
        <v>102</v>
      </c>
      <c r="C274" s="23"/>
      <c r="D274" s="26">
        <v>0</v>
      </c>
      <c r="E274" s="26"/>
      <c r="F274" s="26">
        <v>0</v>
      </c>
      <c r="G274" s="26">
        <v>0</v>
      </c>
      <c r="H274" s="26">
        <v>0</v>
      </c>
      <c r="I274" s="26"/>
      <c r="J274" s="40"/>
      <c r="L274" s="40"/>
      <c r="M274" s="40"/>
      <c r="N274" s="40"/>
      <c r="O274" s="40"/>
      <c r="P274" s="40"/>
      <c r="Q274" s="40"/>
      <c r="R274" s="40"/>
      <c r="S274" s="34"/>
      <c r="T274" s="34"/>
    </row>
    <row r="275" spans="1:20" s="8" customFormat="1" ht="15" customHeight="1">
      <c r="A275" s="52"/>
      <c r="B275" s="78" t="s">
        <v>107</v>
      </c>
      <c r="C275" s="23"/>
      <c r="D275" s="27">
        <v>0</v>
      </c>
      <c r="E275" s="27"/>
      <c r="F275" s="79">
        <v>0</v>
      </c>
      <c r="G275" s="36">
        <v>0</v>
      </c>
      <c r="H275" s="62">
        <v>0</v>
      </c>
      <c r="I275" s="34"/>
      <c r="J275" s="40"/>
      <c r="L275" s="40"/>
      <c r="M275" s="40"/>
      <c r="N275" s="40"/>
      <c r="O275" s="40"/>
      <c r="P275" s="40"/>
      <c r="Q275" s="40"/>
      <c r="R275" s="40"/>
      <c r="S275" s="34"/>
      <c r="T275" s="34"/>
    </row>
    <row r="276" spans="1:20" s="8" customFormat="1" ht="15" customHeight="1">
      <c r="A276" s="52"/>
      <c r="B276" s="78" t="s">
        <v>93</v>
      </c>
      <c r="C276" s="23"/>
      <c r="D276" s="26">
        <f>+D273+D275</f>
        <v>30000</v>
      </c>
      <c r="E276" s="26"/>
      <c r="F276" s="39">
        <f>+D273+F275</f>
        <v>30000</v>
      </c>
      <c r="G276" s="37">
        <f>+D273+G275</f>
        <v>30000</v>
      </c>
      <c r="H276" s="34">
        <f>+D273+H275</f>
        <v>30000</v>
      </c>
      <c r="I276" s="34"/>
      <c r="J276" s="40"/>
      <c r="L276" s="40"/>
      <c r="M276" s="40"/>
      <c r="N276" s="40"/>
      <c r="O276" s="40"/>
      <c r="P276" s="40"/>
      <c r="Q276" s="40"/>
      <c r="R276" s="40"/>
      <c r="S276" s="34"/>
      <c r="T276" s="34"/>
    </row>
    <row r="277" spans="1:20" s="8" customFormat="1" ht="15" customHeight="1">
      <c r="A277" s="52"/>
      <c r="B277" s="78"/>
      <c r="C277" s="23"/>
      <c r="D277" s="26"/>
      <c r="E277" s="26"/>
      <c r="F277" s="39"/>
      <c r="G277" s="37"/>
      <c r="H277" s="34"/>
      <c r="I277" s="34"/>
      <c r="J277" s="40"/>
      <c r="L277" s="40"/>
      <c r="M277" s="40"/>
      <c r="N277" s="40"/>
      <c r="O277" s="40"/>
      <c r="P277" s="40"/>
      <c r="Q277" s="40"/>
      <c r="R277" s="40"/>
      <c r="S277" s="34"/>
      <c r="T277" s="34"/>
    </row>
    <row r="278" spans="1:20" ht="15">
      <c r="A278" s="30"/>
      <c r="B278" s="15"/>
      <c r="C278" s="15"/>
      <c r="D278" s="32"/>
      <c r="E278" s="32"/>
      <c r="F278" s="35"/>
      <c r="G278" s="37"/>
      <c r="H278" s="40"/>
      <c r="I278" s="40"/>
      <c r="J278" s="40"/>
      <c r="K278" s="2"/>
      <c r="L278" s="40"/>
      <c r="M278" s="40"/>
      <c r="N278" s="40"/>
      <c r="O278" s="40"/>
      <c r="P278" s="40"/>
      <c r="Q278" s="40"/>
      <c r="R278" s="40"/>
      <c r="S278" s="34"/>
      <c r="T278" s="34"/>
    </row>
    <row r="279" spans="1:20" ht="15">
      <c r="A279" s="30"/>
      <c r="B279" s="15"/>
      <c r="C279" s="15"/>
      <c r="D279" s="32"/>
      <c r="E279" s="32"/>
      <c r="F279" s="35"/>
      <c r="G279" s="37"/>
      <c r="H279" s="40"/>
      <c r="I279" s="40"/>
      <c r="J279" s="40"/>
      <c r="K279" s="2"/>
      <c r="L279" s="40"/>
      <c r="M279" s="40"/>
      <c r="N279" s="40"/>
      <c r="O279" s="40"/>
      <c r="P279" s="40"/>
      <c r="Q279" s="40"/>
      <c r="R279" s="40"/>
      <c r="S279" s="34"/>
      <c r="T279" s="34"/>
    </row>
    <row r="280" spans="1:20" ht="15">
      <c r="A280" s="30"/>
      <c r="B280" s="15"/>
      <c r="C280" s="15"/>
      <c r="D280" s="32"/>
      <c r="E280" s="32"/>
      <c r="F280" s="35"/>
      <c r="G280" s="37"/>
      <c r="H280" s="40"/>
      <c r="I280" s="40"/>
      <c r="J280" s="40"/>
      <c r="K280" s="2"/>
      <c r="L280" s="40"/>
      <c r="M280" s="40"/>
      <c r="N280" s="40"/>
      <c r="O280" s="40"/>
      <c r="P280" s="40"/>
      <c r="Q280" s="40"/>
      <c r="R280" s="40"/>
      <c r="S280" s="34"/>
      <c r="T280" s="34"/>
    </row>
    <row r="281" spans="1:20" ht="15">
      <c r="A281" s="30"/>
      <c r="B281" s="15"/>
      <c r="C281" s="15"/>
      <c r="D281" s="32"/>
      <c r="E281" s="32"/>
      <c r="F281" s="35"/>
      <c r="G281" s="37"/>
      <c r="H281" s="40"/>
      <c r="I281" s="40"/>
      <c r="J281" s="40"/>
      <c r="K281" s="2"/>
      <c r="L281" s="40"/>
      <c r="M281" s="40"/>
      <c r="N281" s="40"/>
      <c r="O281" s="40"/>
      <c r="P281" s="40"/>
      <c r="Q281" s="40"/>
      <c r="R281" s="40"/>
      <c r="S281" s="34"/>
      <c r="T281" s="34"/>
    </row>
    <row r="282" spans="2:11" ht="15">
      <c r="B282" s="15"/>
      <c r="C282" s="15"/>
      <c r="D282" s="32"/>
      <c r="E282" s="32"/>
      <c r="F282" s="35"/>
      <c r="K282" s="2"/>
    </row>
    <row r="283" spans="2:11" ht="15">
      <c r="B283" s="15"/>
      <c r="C283" s="15"/>
      <c r="D283" s="32"/>
      <c r="E283" s="32"/>
      <c r="F283" s="35"/>
      <c r="K283" s="2"/>
    </row>
    <row r="284" spans="2:11" ht="15">
      <c r="B284" s="15"/>
      <c r="C284" s="15"/>
      <c r="D284" s="32"/>
      <c r="E284" s="32"/>
      <c r="F284" s="35"/>
      <c r="K284" s="2"/>
    </row>
    <row r="285" spans="2:11" ht="15">
      <c r="B285" s="15"/>
      <c r="C285" s="15"/>
      <c r="D285" s="32"/>
      <c r="E285" s="32"/>
      <c r="F285" s="35"/>
      <c r="K285" s="2"/>
    </row>
    <row r="286" spans="2:11" ht="15">
      <c r="B286" s="15"/>
      <c r="C286" s="15"/>
      <c r="D286" s="32"/>
      <c r="E286" s="32"/>
      <c r="F286" s="35"/>
      <c r="K286" s="2"/>
    </row>
    <row r="287" spans="2:11" ht="15">
      <c r="B287" s="15"/>
      <c r="C287" s="15"/>
      <c r="D287" s="32"/>
      <c r="E287" s="32"/>
      <c r="F287" s="35"/>
      <c r="K287" s="2"/>
    </row>
    <row r="288" spans="2:11" ht="15">
      <c r="B288" s="15"/>
      <c r="C288" s="15"/>
      <c r="D288" s="32"/>
      <c r="E288" s="32"/>
      <c r="F288" s="35"/>
      <c r="K288" s="2"/>
    </row>
    <row r="289" spans="2:11" ht="15">
      <c r="B289" s="15"/>
      <c r="C289" s="15"/>
      <c r="D289" s="32"/>
      <c r="E289" s="32"/>
      <c r="F289" s="35"/>
      <c r="K289" s="2"/>
    </row>
    <row r="290" spans="2:11" ht="15">
      <c r="B290" s="15"/>
      <c r="C290" s="15"/>
      <c r="D290" s="32"/>
      <c r="E290" s="32"/>
      <c r="F290" s="35"/>
      <c r="K290" s="2"/>
    </row>
    <row r="291" spans="2:11" ht="15">
      <c r="B291" s="15"/>
      <c r="C291" s="15"/>
      <c r="D291" s="32"/>
      <c r="E291" s="32"/>
      <c r="F291" s="35"/>
      <c r="K291" s="2"/>
    </row>
    <row r="292" spans="2:11" ht="15">
      <c r="B292" s="15"/>
      <c r="C292" s="15"/>
      <c r="D292" s="32"/>
      <c r="E292" s="32"/>
      <c r="F292" s="35"/>
      <c r="K292" s="2"/>
    </row>
    <row r="293" spans="2:11" ht="15">
      <c r="B293" s="15"/>
      <c r="C293" s="15"/>
      <c r="D293" s="32"/>
      <c r="E293" s="32"/>
      <c r="F293" s="35"/>
      <c r="K293" s="2"/>
    </row>
    <row r="294" spans="2:11" ht="15">
      <c r="B294" s="15"/>
      <c r="C294" s="15"/>
      <c r="D294" s="32"/>
      <c r="E294" s="32"/>
      <c r="F294" s="35"/>
      <c r="K294" s="2"/>
    </row>
    <row r="295" spans="2:11" ht="15">
      <c r="B295" s="15"/>
      <c r="C295" s="15"/>
      <c r="D295" s="32"/>
      <c r="E295" s="32"/>
      <c r="F295" s="35"/>
      <c r="K295" s="2"/>
    </row>
    <row r="296" spans="1:11" ht="15">
      <c r="A296" s="2"/>
      <c r="B296" s="15"/>
      <c r="C296" s="15"/>
      <c r="D296" s="32"/>
      <c r="E296" s="32"/>
      <c r="F296" s="35"/>
      <c r="K296" s="2"/>
    </row>
    <row r="297" spans="1:11" ht="15">
      <c r="A297" s="2"/>
      <c r="B297" s="15"/>
      <c r="C297" s="15"/>
      <c r="D297" s="32"/>
      <c r="E297" s="32"/>
      <c r="F297" s="35"/>
      <c r="K297" s="2"/>
    </row>
    <row r="298" spans="1:11" ht="15">
      <c r="A298" s="2"/>
      <c r="B298" s="15"/>
      <c r="C298" s="15"/>
      <c r="D298" s="32"/>
      <c r="E298" s="32"/>
      <c r="F298" s="35"/>
      <c r="K298" s="2"/>
    </row>
    <row r="299" spans="1:11" ht="15">
      <c r="A299" s="2"/>
      <c r="B299" s="15"/>
      <c r="C299" s="15"/>
      <c r="D299" s="32"/>
      <c r="E299" s="32"/>
      <c r="F299" s="35"/>
      <c r="K299" s="2"/>
    </row>
    <row r="300" spans="1:11" ht="15">
      <c r="A300" s="2"/>
      <c r="B300" s="15"/>
      <c r="C300" s="15"/>
      <c r="D300" s="32"/>
      <c r="E300" s="32"/>
      <c r="F300" s="35"/>
      <c r="K300" s="2"/>
    </row>
    <row r="301" spans="1:11" ht="15">
      <c r="A301" s="2"/>
      <c r="B301" s="15"/>
      <c r="C301" s="15"/>
      <c r="D301" s="32"/>
      <c r="E301" s="32"/>
      <c r="F301" s="35"/>
      <c r="K301" s="2"/>
    </row>
    <row r="302" spans="1:11" ht="15">
      <c r="A302" s="2"/>
      <c r="B302" s="15"/>
      <c r="C302" s="15"/>
      <c r="D302" s="32"/>
      <c r="E302" s="32"/>
      <c r="F302" s="35"/>
      <c r="K302" s="2"/>
    </row>
    <row r="303" spans="1:11" ht="15">
      <c r="A303" s="2"/>
      <c r="B303" s="15"/>
      <c r="C303" s="15"/>
      <c r="D303" s="32"/>
      <c r="E303" s="32"/>
      <c r="F303" s="35"/>
      <c r="K303" s="2"/>
    </row>
    <row r="304" spans="1:11" ht="15">
      <c r="A304" s="2"/>
      <c r="B304" s="15"/>
      <c r="C304" s="15"/>
      <c r="D304" s="32"/>
      <c r="E304" s="32"/>
      <c r="F304" s="35"/>
      <c r="K304" s="2"/>
    </row>
    <row r="305" spans="1:11" ht="15">
      <c r="A305" s="2"/>
      <c r="B305" s="15"/>
      <c r="C305" s="15"/>
      <c r="D305" s="32"/>
      <c r="E305" s="32"/>
      <c r="F305" s="35"/>
      <c r="K305" s="2"/>
    </row>
    <row r="306" spans="1:6" ht="15">
      <c r="A306" s="2"/>
      <c r="B306" s="15"/>
      <c r="C306" s="15"/>
      <c r="D306" s="32"/>
      <c r="E306" s="32"/>
      <c r="F306" s="35"/>
    </row>
    <row r="307" spans="1:6" ht="15">
      <c r="A307" s="2"/>
      <c r="B307" s="15"/>
      <c r="C307" s="15"/>
      <c r="D307" s="32"/>
      <c r="E307" s="32"/>
      <c r="F307" s="35"/>
    </row>
    <row r="308" spans="1:6" ht="15">
      <c r="A308" s="2"/>
      <c r="B308" s="15"/>
      <c r="C308" s="15"/>
      <c r="D308" s="32"/>
      <c r="E308" s="32"/>
      <c r="F308" s="35"/>
    </row>
    <row r="309" spans="1:6" ht="15">
      <c r="A309" s="2"/>
      <c r="B309" s="15"/>
      <c r="C309" s="15"/>
      <c r="D309" s="32"/>
      <c r="E309" s="32"/>
      <c r="F309" s="35"/>
    </row>
    <row r="310" spans="1:6" ht="15">
      <c r="A310" s="2"/>
      <c r="B310" s="15"/>
      <c r="C310" s="15"/>
      <c r="D310" s="32"/>
      <c r="E310" s="32"/>
      <c r="F310" s="35"/>
    </row>
    <row r="311" spans="1:6" ht="15">
      <c r="A311" s="2"/>
      <c r="B311" s="15"/>
      <c r="C311" s="15"/>
      <c r="D311" s="32"/>
      <c r="E311" s="32"/>
      <c r="F311" s="35"/>
    </row>
    <row r="312" spans="1:6" ht="15">
      <c r="A312" s="2"/>
      <c r="B312" s="15"/>
      <c r="C312" s="15"/>
      <c r="D312" s="32"/>
      <c r="E312" s="32"/>
      <c r="F312" s="35"/>
    </row>
    <row r="313" spans="1:6" ht="15">
      <c r="A313" s="2"/>
      <c r="B313" s="15"/>
      <c r="C313" s="15"/>
      <c r="D313" s="32"/>
      <c r="E313" s="32"/>
      <c r="F313" s="35"/>
    </row>
    <row r="314" spans="1:6" ht="15">
      <c r="A314" s="2"/>
      <c r="B314" s="15"/>
      <c r="C314" s="15"/>
      <c r="D314" s="32"/>
      <c r="E314" s="32"/>
      <c r="F314" s="35"/>
    </row>
    <row r="315" spans="1:6" ht="15">
      <c r="A315" s="2"/>
      <c r="B315" s="15"/>
      <c r="C315" s="15"/>
      <c r="D315" s="32"/>
      <c r="E315" s="32"/>
      <c r="F315" s="35"/>
    </row>
    <row r="316" spans="1:6" ht="15">
      <c r="A316" s="2"/>
      <c r="B316" s="15"/>
      <c r="C316" s="15"/>
      <c r="D316" s="32"/>
      <c r="E316" s="32"/>
      <c r="F316" s="35"/>
    </row>
    <row r="317" spans="1:6" ht="15">
      <c r="A317" s="2"/>
      <c r="B317" s="15"/>
      <c r="C317" s="15"/>
      <c r="D317" s="32"/>
      <c r="E317" s="32"/>
      <c r="F317" s="35"/>
    </row>
    <row r="318" spans="1:6" ht="15">
      <c r="A318" s="2"/>
      <c r="B318" s="15"/>
      <c r="C318" s="15"/>
      <c r="D318" s="32"/>
      <c r="E318" s="32"/>
      <c r="F318" s="35"/>
    </row>
    <row r="319" spans="1:6" ht="15">
      <c r="A319" s="2"/>
      <c r="B319" s="15"/>
      <c r="C319" s="15"/>
      <c r="D319" s="32"/>
      <c r="E319" s="32"/>
      <c r="F319" s="35"/>
    </row>
    <row r="320" spans="1:6" ht="15">
      <c r="A320" s="2"/>
      <c r="B320" s="15"/>
      <c r="C320" s="15"/>
      <c r="D320" s="32"/>
      <c r="E320" s="32"/>
      <c r="F320" s="35"/>
    </row>
    <row r="321" spans="1:6" ht="15">
      <c r="A321" s="2"/>
      <c r="B321" s="15"/>
      <c r="C321" s="15"/>
      <c r="D321" s="32"/>
      <c r="E321" s="32"/>
      <c r="F321" s="35"/>
    </row>
    <row r="322" spans="1:6" ht="15">
      <c r="A322" s="2"/>
      <c r="B322" s="15"/>
      <c r="C322" s="15"/>
      <c r="D322" s="32"/>
      <c r="E322" s="32"/>
      <c r="F322" s="35"/>
    </row>
    <row r="323" spans="1:6" ht="15">
      <c r="A323" s="2"/>
      <c r="B323" s="15"/>
      <c r="C323" s="15"/>
      <c r="D323" s="32"/>
      <c r="E323" s="32"/>
      <c r="F323" s="35"/>
    </row>
    <row r="324" spans="1:6" ht="15">
      <c r="A324" s="2"/>
      <c r="B324" s="15"/>
      <c r="C324" s="15"/>
      <c r="D324" s="32"/>
      <c r="E324" s="32"/>
      <c r="F324" s="35"/>
    </row>
    <row r="325" spans="1:6" ht="15">
      <c r="A325" s="2"/>
      <c r="B325" s="15"/>
      <c r="C325" s="15"/>
      <c r="D325" s="32"/>
      <c r="E325" s="32"/>
      <c r="F325" s="35"/>
    </row>
    <row r="326" spans="1:6" ht="15">
      <c r="A326" s="2"/>
      <c r="B326" s="15"/>
      <c r="C326" s="15"/>
      <c r="D326" s="32"/>
      <c r="E326" s="32"/>
      <c r="F326" s="35"/>
    </row>
    <row r="327" spans="1:6" ht="15">
      <c r="A327" s="2"/>
      <c r="B327" s="15"/>
      <c r="C327" s="15"/>
      <c r="D327" s="32"/>
      <c r="E327" s="32"/>
      <c r="F327" s="35"/>
    </row>
    <row r="328" spans="1:6" ht="15">
      <c r="A328" s="2"/>
      <c r="B328" s="15"/>
      <c r="C328" s="15"/>
      <c r="D328" s="32"/>
      <c r="E328" s="32"/>
      <c r="F328" s="35"/>
    </row>
    <row r="329" spans="1:6" ht="15">
      <c r="A329" s="2"/>
      <c r="B329" s="15"/>
      <c r="C329" s="15"/>
      <c r="D329" s="32"/>
      <c r="E329" s="32"/>
      <c r="F329" s="35"/>
    </row>
    <row r="330" spans="1:6" ht="15">
      <c r="A330" s="2"/>
      <c r="B330" s="15"/>
      <c r="C330" s="15"/>
      <c r="D330" s="32"/>
      <c r="E330" s="32"/>
      <c r="F330" s="35"/>
    </row>
    <row r="331" spans="1:6" ht="15">
      <c r="A331" s="2"/>
      <c r="B331" s="15"/>
      <c r="C331" s="15"/>
      <c r="D331" s="32"/>
      <c r="E331" s="32"/>
      <c r="F331" s="35"/>
    </row>
    <row r="332" spans="1:6" ht="15">
      <c r="A332" s="2"/>
      <c r="B332" s="15"/>
      <c r="C332" s="15"/>
      <c r="D332" s="32"/>
      <c r="E332" s="32"/>
      <c r="F332" s="35"/>
    </row>
    <row r="333" spans="1:6" ht="15">
      <c r="A333" s="2"/>
      <c r="B333" s="15"/>
      <c r="C333" s="15"/>
      <c r="D333" s="32"/>
      <c r="E333" s="32"/>
      <c r="F333" s="35"/>
    </row>
    <row r="334" spans="1:6" ht="15">
      <c r="A334" s="2"/>
      <c r="B334" s="15"/>
      <c r="C334" s="15"/>
      <c r="D334" s="32"/>
      <c r="E334" s="32"/>
      <c r="F334" s="35"/>
    </row>
    <row r="335" spans="1:6" ht="15">
      <c r="A335" s="2"/>
      <c r="B335" s="15"/>
      <c r="C335" s="15"/>
      <c r="D335" s="32"/>
      <c r="E335" s="32"/>
      <c r="F335" s="35"/>
    </row>
    <row r="336" spans="1:6" ht="15">
      <c r="A336" s="2"/>
      <c r="B336" s="15"/>
      <c r="C336" s="15"/>
      <c r="D336" s="32"/>
      <c r="E336" s="32"/>
      <c r="F336" s="35"/>
    </row>
    <row r="337" spans="1:6" ht="15">
      <c r="A337" s="2"/>
      <c r="B337" s="15"/>
      <c r="C337" s="15"/>
      <c r="D337" s="32"/>
      <c r="E337" s="32"/>
      <c r="F337" s="35"/>
    </row>
    <row r="338" spans="1:6" ht="15">
      <c r="A338" s="2"/>
      <c r="B338" s="15"/>
      <c r="C338" s="15"/>
      <c r="D338" s="32"/>
      <c r="E338" s="32"/>
      <c r="F338" s="35"/>
    </row>
    <row r="339" spans="1:6" ht="15">
      <c r="A339" s="2"/>
      <c r="B339" s="15"/>
      <c r="C339" s="15"/>
      <c r="D339" s="32"/>
      <c r="E339" s="32"/>
      <c r="F339" s="35"/>
    </row>
    <row r="340" spans="1:6" ht="15">
      <c r="A340" s="2"/>
      <c r="B340" s="15"/>
      <c r="C340" s="15"/>
      <c r="D340" s="32"/>
      <c r="E340" s="32"/>
      <c r="F340" s="35"/>
    </row>
    <row r="341" spans="1:6" ht="15">
      <c r="A341" s="2"/>
      <c r="B341" s="15"/>
      <c r="C341" s="15"/>
      <c r="D341" s="32"/>
      <c r="E341" s="32"/>
      <c r="F341" s="35"/>
    </row>
    <row r="342" spans="1:6" ht="15">
      <c r="A342" s="2"/>
      <c r="B342" s="15"/>
      <c r="C342" s="15"/>
      <c r="D342" s="32"/>
      <c r="E342" s="32"/>
      <c r="F342" s="35"/>
    </row>
    <row r="343" spans="1:6" ht="15">
      <c r="A343" s="2"/>
      <c r="B343" s="15"/>
      <c r="C343" s="15"/>
      <c r="D343" s="32"/>
      <c r="E343" s="32"/>
      <c r="F343" s="35"/>
    </row>
    <row r="344" spans="1:6" ht="15">
      <c r="A344" s="2"/>
      <c r="B344" s="15"/>
      <c r="C344" s="15"/>
      <c r="D344" s="32"/>
      <c r="E344" s="32"/>
      <c r="F344" s="35"/>
    </row>
    <row r="345" spans="1:6" ht="15">
      <c r="A345" s="2"/>
      <c r="B345" s="15"/>
      <c r="C345" s="15"/>
      <c r="D345" s="32"/>
      <c r="E345" s="32"/>
      <c r="F345" s="35"/>
    </row>
    <row r="346" spans="1:6" ht="15">
      <c r="A346" s="2"/>
      <c r="B346" s="15"/>
      <c r="C346" s="15"/>
      <c r="D346" s="32"/>
      <c r="E346" s="32"/>
      <c r="F346" s="35"/>
    </row>
    <row r="347" spans="1:6" ht="15">
      <c r="A347" s="2"/>
      <c r="B347" s="15"/>
      <c r="C347" s="15"/>
      <c r="D347" s="32"/>
      <c r="E347" s="32"/>
      <c r="F347" s="35"/>
    </row>
    <row r="348" spans="1:6" ht="15">
      <c r="A348" s="2"/>
      <c r="B348" s="15"/>
      <c r="C348" s="15"/>
      <c r="D348" s="32"/>
      <c r="E348" s="32"/>
      <c r="F348" s="35"/>
    </row>
    <row r="349" spans="1:6" ht="15">
      <c r="A349" s="2"/>
      <c r="B349" s="15"/>
      <c r="C349" s="15"/>
      <c r="D349" s="32"/>
      <c r="E349" s="32"/>
      <c r="F349" s="35"/>
    </row>
    <row r="350" spans="1:6" ht="15">
      <c r="A350" s="2"/>
      <c r="B350" s="15"/>
      <c r="C350" s="15"/>
      <c r="D350" s="32"/>
      <c r="E350" s="32"/>
      <c r="F350" s="35"/>
    </row>
    <row r="351" spans="1:6" ht="15">
      <c r="A351" s="2"/>
      <c r="B351" s="15"/>
      <c r="C351" s="15"/>
      <c r="D351" s="32"/>
      <c r="E351" s="32"/>
      <c r="F351" s="35"/>
    </row>
    <row r="352" spans="1:6" ht="15">
      <c r="A352" s="2"/>
      <c r="B352" s="15"/>
      <c r="C352" s="15"/>
      <c r="D352" s="32"/>
      <c r="E352" s="32"/>
      <c r="F352" s="35"/>
    </row>
    <row r="353" spans="1:6" ht="15">
      <c r="A353" s="2"/>
      <c r="B353" s="15"/>
      <c r="C353" s="15"/>
      <c r="D353" s="32"/>
      <c r="E353" s="32"/>
      <c r="F353" s="35"/>
    </row>
    <row r="354" spans="1:6" ht="15">
      <c r="A354" s="2"/>
      <c r="B354" s="15"/>
      <c r="C354" s="15"/>
      <c r="D354" s="32"/>
      <c r="E354" s="32"/>
      <c r="F354" s="35"/>
    </row>
    <row r="355" spans="1:6" ht="15">
      <c r="A355" s="2"/>
      <c r="B355" s="15"/>
      <c r="C355" s="15"/>
      <c r="D355" s="32"/>
      <c r="E355" s="32"/>
      <c r="F355" s="35"/>
    </row>
    <row r="356" spans="1:6" ht="15">
      <c r="A356" s="2"/>
      <c r="B356" s="15"/>
      <c r="C356" s="15"/>
      <c r="D356" s="32"/>
      <c r="E356" s="32"/>
      <c r="F356" s="35"/>
    </row>
    <row r="357" spans="1:6" ht="15">
      <c r="A357" s="2"/>
      <c r="B357" s="15"/>
      <c r="C357" s="15"/>
      <c r="D357" s="32"/>
      <c r="E357" s="32"/>
      <c r="F357" s="35"/>
    </row>
    <row r="358" spans="1:6" ht="15">
      <c r="A358" s="2"/>
      <c r="B358" s="15"/>
      <c r="C358" s="15"/>
      <c r="D358" s="32"/>
      <c r="E358" s="32"/>
      <c r="F358" s="35"/>
    </row>
    <row r="359" spans="1:6" ht="15">
      <c r="A359" s="2"/>
      <c r="B359" s="15"/>
      <c r="C359" s="15"/>
      <c r="D359" s="32"/>
      <c r="E359" s="32"/>
      <c r="F359" s="35"/>
    </row>
    <row r="360" spans="1:6" ht="15">
      <c r="A360" s="2"/>
      <c r="B360" s="15"/>
      <c r="C360" s="15"/>
      <c r="D360" s="32"/>
      <c r="E360" s="32"/>
      <c r="F360" s="35"/>
    </row>
    <row r="361" spans="1:6" ht="15">
      <c r="A361" s="2"/>
      <c r="B361" s="15"/>
      <c r="C361" s="15"/>
      <c r="D361" s="32"/>
      <c r="E361" s="32"/>
      <c r="F361" s="35"/>
    </row>
    <row r="362" spans="1:6" ht="15">
      <c r="A362" s="2"/>
      <c r="B362" s="15"/>
      <c r="C362" s="15"/>
      <c r="D362" s="32"/>
      <c r="E362" s="32"/>
      <c r="F362" s="35"/>
    </row>
    <row r="363" spans="1:6" ht="15">
      <c r="A363" s="2"/>
      <c r="B363" s="15"/>
      <c r="C363" s="15"/>
      <c r="D363" s="32"/>
      <c r="E363" s="32"/>
      <c r="F363" s="35"/>
    </row>
    <row r="364" spans="1:6" ht="15">
      <c r="A364" s="2"/>
      <c r="B364" s="15"/>
      <c r="C364" s="15"/>
      <c r="D364" s="32"/>
      <c r="E364" s="32"/>
      <c r="F364" s="35"/>
    </row>
    <row r="365" spans="1:6" ht="15">
      <c r="A365" s="2"/>
      <c r="B365" s="15"/>
      <c r="C365" s="15"/>
      <c r="D365" s="32"/>
      <c r="E365" s="32"/>
      <c r="F365" s="35"/>
    </row>
    <row r="366" spans="1:6" ht="15">
      <c r="A366" s="2"/>
      <c r="B366" s="15"/>
      <c r="C366" s="15"/>
      <c r="D366" s="32"/>
      <c r="E366" s="32"/>
      <c r="F366" s="35"/>
    </row>
    <row r="367" spans="1:6" ht="15">
      <c r="A367" s="2"/>
      <c r="B367" s="15"/>
      <c r="C367" s="15"/>
      <c r="D367" s="32"/>
      <c r="E367" s="32"/>
      <c r="F367" s="35"/>
    </row>
    <row r="368" spans="1:6" ht="15">
      <c r="A368" s="2"/>
      <c r="B368" s="15"/>
      <c r="C368" s="15"/>
      <c r="D368" s="32"/>
      <c r="E368" s="32"/>
      <c r="F368" s="35"/>
    </row>
    <row r="369" spans="1:6" ht="15">
      <c r="A369" s="2"/>
      <c r="B369" s="15"/>
      <c r="C369" s="15"/>
      <c r="D369" s="32"/>
      <c r="E369" s="32"/>
      <c r="F369" s="35"/>
    </row>
    <row r="370" spans="1:6" ht="15">
      <c r="A370" s="2"/>
      <c r="B370" s="15"/>
      <c r="C370" s="15"/>
      <c r="D370" s="32"/>
      <c r="E370" s="32"/>
      <c r="F370" s="35"/>
    </row>
    <row r="371" spans="1:6" ht="15">
      <c r="A371" s="2"/>
      <c r="B371" s="15"/>
      <c r="C371" s="15"/>
      <c r="D371" s="32"/>
      <c r="E371" s="32"/>
      <c r="F371" s="35"/>
    </row>
    <row r="372" spans="1:6" ht="15">
      <c r="A372" s="2"/>
      <c r="B372" s="15"/>
      <c r="C372" s="15"/>
      <c r="D372" s="32"/>
      <c r="E372" s="32"/>
      <c r="F372" s="35"/>
    </row>
    <row r="373" spans="1:6" ht="15">
      <c r="A373" s="2"/>
      <c r="B373" s="15"/>
      <c r="C373" s="15"/>
      <c r="D373" s="32"/>
      <c r="E373" s="32"/>
      <c r="F373" s="35"/>
    </row>
    <row r="374" spans="1:6" ht="15">
      <c r="A374" s="2"/>
      <c r="B374" s="15"/>
      <c r="C374" s="15"/>
      <c r="D374" s="32"/>
      <c r="E374" s="32"/>
      <c r="F374" s="35"/>
    </row>
    <row r="375" spans="1:6" ht="15">
      <c r="A375" s="2"/>
      <c r="B375" s="15"/>
      <c r="C375" s="15"/>
      <c r="D375" s="32"/>
      <c r="E375" s="32"/>
      <c r="F375" s="35"/>
    </row>
    <row r="376" spans="1:6" ht="15">
      <c r="A376" s="2"/>
      <c r="B376" s="15"/>
      <c r="C376" s="15"/>
      <c r="D376" s="32"/>
      <c r="E376" s="32"/>
      <c r="F376" s="35"/>
    </row>
    <row r="377" spans="1:6" ht="15">
      <c r="A377" s="2"/>
      <c r="B377" s="15"/>
      <c r="C377" s="15"/>
      <c r="D377" s="32"/>
      <c r="E377" s="32"/>
      <c r="F377" s="35"/>
    </row>
    <row r="378" spans="1:6" ht="15">
      <c r="A378" s="2"/>
      <c r="B378" s="15"/>
      <c r="C378" s="15"/>
      <c r="D378" s="32"/>
      <c r="E378" s="32"/>
      <c r="F378" s="35"/>
    </row>
    <row r="379" spans="1:6" ht="15">
      <c r="A379" s="2"/>
      <c r="B379" s="15"/>
      <c r="C379" s="15"/>
      <c r="D379" s="32"/>
      <c r="E379" s="32"/>
      <c r="F379" s="35"/>
    </row>
    <row r="380" spans="1:6" ht="15">
      <c r="A380" s="2"/>
      <c r="B380" s="15"/>
      <c r="C380" s="15"/>
      <c r="D380" s="32"/>
      <c r="E380" s="32"/>
      <c r="F380" s="35"/>
    </row>
    <row r="381" spans="1:6" ht="15">
      <c r="A381" s="2"/>
      <c r="B381" s="15"/>
      <c r="C381" s="15"/>
      <c r="D381" s="32"/>
      <c r="E381" s="32"/>
      <c r="F381" s="35"/>
    </row>
    <row r="382" spans="1:6" ht="15">
      <c r="A382" s="2"/>
      <c r="B382" s="15"/>
      <c r="C382" s="15"/>
      <c r="D382" s="32"/>
      <c r="E382" s="32"/>
      <c r="F382" s="35"/>
    </row>
    <row r="383" spans="1:6" ht="15">
      <c r="A383" s="2"/>
      <c r="B383" s="15"/>
      <c r="C383" s="15"/>
      <c r="D383" s="32"/>
      <c r="E383" s="32"/>
      <c r="F383" s="35"/>
    </row>
    <row r="384" spans="1:6" ht="15">
      <c r="A384" s="2"/>
      <c r="B384" s="15"/>
      <c r="C384" s="15"/>
      <c r="D384" s="32"/>
      <c r="E384" s="32"/>
      <c r="F384" s="35"/>
    </row>
    <row r="385" spans="1:6" ht="15">
      <c r="A385" s="2"/>
      <c r="B385" s="15"/>
      <c r="C385" s="15"/>
      <c r="D385" s="32"/>
      <c r="E385" s="32"/>
      <c r="F385" s="35"/>
    </row>
    <row r="386" spans="1:6" ht="15">
      <c r="A386" s="2"/>
      <c r="B386" s="15"/>
      <c r="C386" s="15"/>
      <c r="D386" s="32"/>
      <c r="E386" s="32"/>
      <c r="F386" s="35"/>
    </row>
    <row r="387" spans="1:6" ht="15">
      <c r="A387" s="2"/>
      <c r="B387" s="15"/>
      <c r="C387" s="15"/>
      <c r="D387" s="32"/>
      <c r="E387" s="32"/>
      <c r="F387" s="35"/>
    </row>
    <row r="388" spans="1:6" ht="15">
      <c r="A388" s="2"/>
      <c r="B388" s="15"/>
      <c r="C388" s="15"/>
      <c r="D388" s="32"/>
      <c r="E388" s="32"/>
      <c r="F388" s="35"/>
    </row>
    <row r="389" spans="1:6" ht="15">
      <c r="A389" s="2"/>
      <c r="B389" s="15"/>
      <c r="C389" s="15"/>
      <c r="D389" s="32"/>
      <c r="E389" s="32"/>
      <c r="F389" s="35"/>
    </row>
    <row r="390" spans="1:6" ht="15">
      <c r="A390" s="2"/>
      <c r="B390" s="15"/>
      <c r="C390" s="15"/>
      <c r="D390" s="32"/>
      <c r="E390" s="32"/>
      <c r="F390" s="35"/>
    </row>
    <row r="391" spans="1:6" ht="15">
      <c r="A391" s="2"/>
      <c r="B391" s="15"/>
      <c r="C391" s="15"/>
      <c r="D391" s="32"/>
      <c r="E391" s="32"/>
      <c r="F391" s="35"/>
    </row>
    <row r="392" spans="1:6" ht="15">
      <c r="A392" s="2"/>
      <c r="B392" s="15"/>
      <c r="C392" s="15"/>
      <c r="D392" s="32"/>
      <c r="E392" s="32"/>
      <c r="F392" s="35"/>
    </row>
    <row r="393" spans="1:6" ht="15">
      <c r="A393" s="2"/>
      <c r="B393" s="15"/>
      <c r="C393" s="15"/>
      <c r="D393" s="32"/>
      <c r="E393" s="32"/>
      <c r="F393" s="35"/>
    </row>
    <row r="394" spans="1:6" ht="15">
      <c r="A394" s="2"/>
      <c r="B394" s="15"/>
      <c r="C394" s="15"/>
      <c r="D394" s="32"/>
      <c r="E394" s="32"/>
      <c r="F394" s="35"/>
    </row>
    <row r="395" spans="1:6" ht="15">
      <c r="A395" s="2"/>
      <c r="B395" s="15"/>
      <c r="C395" s="15"/>
      <c r="D395" s="32"/>
      <c r="E395" s="32"/>
      <c r="F395" s="35"/>
    </row>
    <row r="396" spans="1:6" ht="15">
      <c r="A396" s="2"/>
      <c r="B396" s="15"/>
      <c r="C396" s="15"/>
      <c r="D396" s="32"/>
      <c r="E396" s="32"/>
      <c r="F396" s="35"/>
    </row>
    <row r="397" spans="1:6" ht="15">
      <c r="A397" s="2"/>
      <c r="B397" s="15"/>
      <c r="C397" s="15"/>
      <c r="D397" s="32"/>
      <c r="E397" s="32"/>
      <c r="F397" s="35"/>
    </row>
    <row r="398" spans="1:6" ht="15">
      <c r="A398" s="2"/>
      <c r="B398" s="15"/>
      <c r="C398" s="15"/>
      <c r="D398" s="32"/>
      <c r="E398" s="32"/>
      <c r="F398" s="35"/>
    </row>
    <row r="399" spans="1:6" ht="15">
      <c r="A399" s="2"/>
      <c r="B399" s="15"/>
      <c r="C399" s="15"/>
      <c r="D399" s="32"/>
      <c r="E399" s="32"/>
      <c r="F399" s="35"/>
    </row>
    <row r="400" spans="1:6" ht="15">
      <c r="A400" s="2"/>
      <c r="B400" s="15"/>
      <c r="C400" s="15"/>
      <c r="D400" s="32"/>
      <c r="E400" s="32"/>
      <c r="F400" s="35"/>
    </row>
    <row r="401" spans="1:6" ht="15">
      <c r="A401" s="2"/>
      <c r="B401" s="15"/>
      <c r="C401" s="15"/>
      <c r="D401" s="32"/>
      <c r="E401" s="32"/>
      <c r="F401" s="35"/>
    </row>
    <row r="402" spans="1:6" ht="15">
      <c r="A402" s="2"/>
      <c r="B402" s="15"/>
      <c r="C402" s="15"/>
      <c r="D402" s="32"/>
      <c r="E402" s="32"/>
      <c r="F402" s="35"/>
    </row>
    <row r="403" spans="1:6" ht="15">
      <c r="A403" s="2"/>
      <c r="B403" s="15"/>
      <c r="C403" s="15"/>
      <c r="D403" s="32"/>
      <c r="E403" s="32"/>
      <c r="F403" s="35"/>
    </row>
    <row r="404" spans="1:6" ht="15">
      <c r="A404" s="2"/>
      <c r="B404" s="15"/>
      <c r="C404" s="15"/>
      <c r="D404" s="32"/>
      <c r="E404" s="32"/>
      <c r="F404" s="35"/>
    </row>
    <row r="405" spans="1:6" ht="15">
      <c r="A405" s="2"/>
      <c r="B405" s="15"/>
      <c r="C405" s="15"/>
      <c r="D405" s="32"/>
      <c r="E405" s="32"/>
      <c r="F405" s="35"/>
    </row>
    <row r="406" spans="1:6" ht="15">
      <c r="A406" s="2"/>
      <c r="B406" s="15"/>
      <c r="C406" s="15"/>
      <c r="D406" s="32"/>
      <c r="E406" s="32"/>
      <c r="F406" s="35"/>
    </row>
    <row r="407" spans="1:6" ht="15">
      <c r="A407" s="2"/>
      <c r="B407" s="15"/>
      <c r="C407" s="15"/>
      <c r="D407" s="32"/>
      <c r="E407" s="32"/>
      <c r="F407" s="35"/>
    </row>
    <row r="408" spans="1:20" ht="15">
      <c r="A408" s="2"/>
      <c r="B408" s="15"/>
      <c r="C408" s="15"/>
      <c r="D408" s="32"/>
      <c r="E408" s="32"/>
      <c r="F408" s="35"/>
      <c r="G408" s="148"/>
      <c r="H408" s="14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9"/>
      <c r="T408" s="9"/>
    </row>
    <row r="409" spans="1:20" ht="15">
      <c r="A409" s="2"/>
      <c r="B409" s="15"/>
      <c r="C409" s="15"/>
      <c r="D409" s="32"/>
      <c r="E409" s="32"/>
      <c r="F409" s="35"/>
      <c r="G409" s="148"/>
      <c r="H409" s="14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9"/>
      <c r="T409" s="9"/>
    </row>
    <row r="410" spans="1:20" ht="15">
      <c r="A410" s="2"/>
      <c r="B410" s="15"/>
      <c r="C410" s="15"/>
      <c r="D410" s="32"/>
      <c r="E410" s="32"/>
      <c r="F410" s="35"/>
      <c r="G410" s="148"/>
      <c r="H410" s="14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9"/>
      <c r="T410" s="9"/>
    </row>
    <row r="411" spans="1:20" ht="15">
      <c r="A411" s="2"/>
      <c r="B411" s="15"/>
      <c r="C411" s="15"/>
      <c r="D411" s="32"/>
      <c r="E411" s="32"/>
      <c r="F411" s="35"/>
      <c r="G411" s="148"/>
      <c r="H411" s="14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9"/>
      <c r="T411" s="9"/>
    </row>
    <row r="412" spans="1:20" ht="15">
      <c r="A412" s="2"/>
      <c r="B412" s="15"/>
      <c r="C412" s="15"/>
      <c r="D412" s="32"/>
      <c r="E412" s="32"/>
      <c r="F412" s="35"/>
      <c r="G412" s="148"/>
      <c r="H412" s="14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9"/>
      <c r="T412" s="9"/>
    </row>
    <row r="413" spans="1:20" ht="15">
      <c r="A413" s="2"/>
      <c r="B413" s="15"/>
      <c r="C413" s="15"/>
      <c r="D413" s="32"/>
      <c r="E413" s="32"/>
      <c r="F413" s="35"/>
      <c r="G413" s="148"/>
      <c r="H413" s="14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9"/>
      <c r="T413" s="9"/>
    </row>
    <row r="414" spans="1:20" ht="15">
      <c r="A414" s="2"/>
      <c r="B414" s="15"/>
      <c r="C414" s="15"/>
      <c r="D414" s="32"/>
      <c r="E414" s="32"/>
      <c r="F414" s="35"/>
      <c r="G414" s="148"/>
      <c r="H414" s="14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9"/>
      <c r="T414" s="9"/>
    </row>
    <row r="415" spans="1:20" ht="15">
      <c r="A415" s="2"/>
      <c r="B415" s="15"/>
      <c r="C415" s="15"/>
      <c r="D415" s="32"/>
      <c r="E415" s="32"/>
      <c r="F415" s="35"/>
      <c r="G415" s="148"/>
      <c r="H415" s="14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9"/>
      <c r="T415" s="9"/>
    </row>
    <row r="416" spans="1:20" ht="15">
      <c r="A416" s="2"/>
      <c r="B416" s="15"/>
      <c r="C416" s="15"/>
      <c r="D416" s="32"/>
      <c r="E416" s="32"/>
      <c r="F416" s="35"/>
      <c r="G416" s="148"/>
      <c r="H416" s="14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9"/>
      <c r="T416" s="9"/>
    </row>
    <row r="417" spans="1:20" ht="15">
      <c r="A417" s="2"/>
      <c r="B417" s="15"/>
      <c r="C417" s="15"/>
      <c r="D417" s="32"/>
      <c r="E417" s="32"/>
      <c r="F417" s="35"/>
      <c r="G417" s="148"/>
      <c r="H417" s="14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9"/>
      <c r="T417" s="9"/>
    </row>
    <row r="418" spans="1:20" ht="15">
      <c r="A418" s="2"/>
      <c r="B418" s="15"/>
      <c r="C418" s="15"/>
      <c r="D418" s="32"/>
      <c r="E418" s="32"/>
      <c r="F418" s="35"/>
      <c r="G418" s="148"/>
      <c r="H418" s="14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9"/>
      <c r="T418" s="9"/>
    </row>
    <row r="419" spans="1:20" ht="15">
      <c r="A419" s="2"/>
      <c r="B419" s="15"/>
      <c r="C419" s="15"/>
      <c r="D419" s="32"/>
      <c r="E419" s="32"/>
      <c r="F419" s="35"/>
      <c r="G419" s="148"/>
      <c r="H419" s="14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9"/>
      <c r="T419" s="9"/>
    </row>
    <row r="420" spans="1:20" ht="15">
      <c r="A420" s="2"/>
      <c r="B420" s="15"/>
      <c r="C420" s="15"/>
      <c r="D420" s="32"/>
      <c r="E420" s="32"/>
      <c r="F420" s="35"/>
      <c r="G420" s="148"/>
      <c r="H420" s="14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9"/>
      <c r="T420" s="9"/>
    </row>
    <row r="421" spans="1:20" ht="15">
      <c r="A421" s="2"/>
      <c r="B421" s="15"/>
      <c r="C421" s="15"/>
      <c r="D421" s="32"/>
      <c r="E421" s="32"/>
      <c r="F421" s="35"/>
      <c r="G421" s="148"/>
      <c r="H421" s="14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9"/>
      <c r="T421" s="9"/>
    </row>
    <row r="422" spans="1:20" ht="15">
      <c r="A422" s="2"/>
      <c r="B422" s="15"/>
      <c r="C422" s="15"/>
      <c r="D422" s="32"/>
      <c r="E422" s="32"/>
      <c r="F422" s="35"/>
      <c r="G422" s="148"/>
      <c r="H422" s="14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9"/>
      <c r="T422" s="9"/>
    </row>
    <row r="423" spans="1:20" ht="15">
      <c r="A423" s="2"/>
      <c r="B423" s="15"/>
      <c r="C423" s="15"/>
      <c r="D423" s="32"/>
      <c r="E423" s="32"/>
      <c r="F423" s="35"/>
      <c r="G423" s="148"/>
      <c r="H423" s="14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9"/>
      <c r="T423" s="9"/>
    </row>
    <row r="424" spans="1:20" ht="15">
      <c r="A424" s="2"/>
      <c r="B424" s="15"/>
      <c r="C424" s="15"/>
      <c r="D424" s="32"/>
      <c r="E424" s="32"/>
      <c r="F424" s="35"/>
      <c r="G424" s="148"/>
      <c r="H424" s="14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9"/>
      <c r="T424" s="9"/>
    </row>
    <row r="425" spans="1:20" ht="15">
      <c r="A425" s="2"/>
      <c r="B425" s="15"/>
      <c r="C425" s="15"/>
      <c r="D425" s="32"/>
      <c r="E425" s="32"/>
      <c r="F425" s="35"/>
      <c r="G425" s="148"/>
      <c r="H425" s="14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9"/>
      <c r="T425" s="9"/>
    </row>
    <row r="426" spans="1:20" ht="15">
      <c r="A426" s="2"/>
      <c r="B426" s="15"/>
      <c r="C426" s="15"/>
      <c r="D426" s="32"/>
      <c r="E426" s="32"/>
      <c r="F426" s="35"/>
      <c r="G426" s="148"/>
      <c r="H426" s="14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9"/>
      <c r="T426" s="9"/>
    </row>
    <row r="427" spans="1:20" ht="15">
      <c r="A427" s="2"/>
      <c r="B427" s="15"/>
      <c r="C427" s="15"/>
      <c r="D427" s="32"/>
      <c r="E427" s="32"/>
      <c r="F427" s="35"/>
      <c r="G427" s="148"/>
      <c r="H427" s="14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9"/>
      <c r="T427" s="9"/>
    </row>
    <row r="428" spans="1:20" ht="15">
      <c r="A428" s="2"/>
      <c r="B428" s="15"/>
      <c r="C428" s="15"/>
      <c r="D428" s="32"/>
      <c r="E428" s="32"/>
      <c r="F428" s="35"/>
      <c r="G428" s="148"/>
      <c r="H428" s="14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9"/>
      <c r="T428" s="9"/>
    </row>
    <row r="429" spans="1:20" ht="15">
      <c r="A429" s="2"/>
      <c r="B429" s="15"/>
      <c r="C429" s="15"/>
      <c r="D429" s="32"/>
      <c r="E429" s="32"/>
      <c r="F429" s="35"/>
      <c r="G429" s="148"/>
      <c r="H429" s="14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9"/>
      <c r="T429" s="9"/>
    </row>
    <row r="430" spans="1:20" ht="15">
      <c r="A430" s="2"/>
      <c r="B430" s="15"/>
      <c r="C430" s="15"/>
      <c r="D430" s="32"/>
      <c r="E430" s="32"/>
      <c r="F430" s="35"/>
      <c r="G430" s="148"/>
      <c r="H430" s="14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9"/>
      <c r="T430" s="9"/>
    </row>
    <row r="431" spans="1:20" ht="15">
      <c r="A431" s="2"/>
      <c r="B431" s="15"/>
      <c r="C431" s="15"/>
      <c r="D431" s="32"/>
      <c r="E431" s="32"/>
      <c r="F431" s="35"/>
      <c r="G431" s="148"/>
      <c r="H431" s="14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9"/>
      <c r="T431" s="9"/>
    </row>
    <row r="432" spans="1:20" ht="15">
      <c r="A432" s="2"/>
      <c r="B432" s="15"/>
      <c r="C432" s="15"/>
      <c r="D432" s="32"/>
      <c r="E432" s="32"/>
      <c r="F432" s="35"/>
      <c r="G432" s="148"/>
      <c r="H432" s="14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9"/>
      <c r="T432" s="9"/>
    </row>
    <row r="433" spans="1:20" ht="15">
      <c r="A433" s="2"/>
      <c r="B433" s="15"/>
      <c r="C433" s="15"/>
      <c r="D433" s="32"/>
      <c r="E433" s="32"/>
      <c r="F433" s="35"/>
      <c r="G433" s="148"/>
      <c r="H433" s="14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9"/>
      <c r="T433" s="9"/>
    </row>
    <row r="434" spans="1:20" ht="15">
      <c r="A434" s="2"/>
      <c r="B434" s="15"/>
      <c r="C434" s="15"/>
      <c r="D434" s="32"/>
      <c r="E434" s="32"/>
      <c r="F434" s="35"/>
      <c r="G434" s="148"/>
      <c r="H434" s="14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9"/>
      <c r="T434" s="9"/>
    </row>
    <row r="435" spans="1:20" ht="15">
      <c r="A435" s="2"/>
      <c r="B435" s="15"/>
      <c r="C435" s="15"/>
      <c r="D435" s="32"/>
      <c r="E435" s="32"/>
      <c r="F435" s="35"/>
      <c r="G435" s="148"/>
      <c r="H435" s="14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9"/>
      <c r="T435" s="9"/>
    </row>
    <row r="436" spans="1:20" ht="15">
      <c r="A436" s="2"/>
      <c r="B436" s="15"/>
      <c r="C436" s="15"/>
      <c r="D436" s="32"/>
      <c r="E436" s="32"/>
      <c r="F436" s="35"/>
      <c r="G436" s="148"/>
      <c r="H436" s="14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9"/>
      <c r="T436" s="9"/>
    </row>
    <row r="437" spans="1:20" ht="15">
      <c r="A437" s="2"/>
      <c r="B437" s="15"/>
      <c r="C437" s="15"/>
      <c r="D437" s="32"/>
      <c r="E437" s="32"/>
      <c r="F437" s="35"/>
      <c r="G437" s="148"/>
      <c r="H437" s="14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9"/>
      <c r="T437" s="9"/>
    </row>
    <row r="438" spans="1:20" ht="15">
      <c r="A438" s="2"/>
      <c r="B438" s="15"/>
      <c r="C438" s="15"/>
      <c r="D438" s="32"/>
      <c r="E438" s="32"/>
      <c r="F438" s="35"/>
      <c r="G438" s="148"/>
      <c r="H438" s="14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9"/>
      <c r="T438" s="9"/>
    </row>
    <row r="439" spans="1:20" ht="15">
      <c r="A439" s="2"/>
      <c r="B439" s="15"/>
      <c r="C439" s="15"/>
      <c r="D439" s="32"/>
      <c r="E439" s="32"/>
      <c r="F439" s="35"/>
      <c r="G439" s="148"/>
      <c r="H439" s="14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9"/>
      <c r="T439" s="9"/>
    </row>
    <row r="440" spans="1:20" ht="15">
      <c r="A440" s="2"/>
      <c r="B440" s="15"/>
      <c r="C440" s="15"/>
      <c r="D440" s="32"/>
      <c r="E440" s="32"/>
      <c r="F440" s="35"/>
      <c r="G440" s="148"/>
      <c r="H440" s="14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9"/>
      <c r="T440" s="9"/>
    </row>
    <row r="441" spans="1:20" ht="15">
      <c r="A441" s="2"/>
      <c r="B441" s="15"/>
      <c r="C441" s="15"/>
      <c r="D441" s="32"/>
      <c r="E441" s="32"/>
      <c r="F441" s="35"/>
      <c r="G441" s="148"/>
      <c r="H441" s="14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9"/>
      <c r="T441" s="9"/>
    </row>
    <row r="442" spans="1:20" ht="15">
      <c r="A442" s="2"/>
      <c r="B442" s="15"/>
      <c r="C442" s="15"/>
      <c r="D442" s="32"/>
      <c r="E442" s="32"/>
      <c r="F442" s="35"/>
      <c r="G442" s="148"/>
      <c r="H442" s="14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9"/>
      <c r="T442" s="9"/>
    </row>
    <row r="443" spans="1:20" ht="15">
      <c r="A443" s="2"/>
      <c r="B443" s="15"/>
      <c r="C443" s="15"/>
      <c r="D443" s="32"/>
      <c r="E443" s="32"/>
      <c r="F443" s="35"/>
      <c r="G443" s="148"/>
      <c r="H443" s="14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9"/>
      <c r="T443" s="9"/>
    </row>
    <row r="444" spans="1:20" ht="15">
      <c r="A444" s="2"/>
      <c r="B444" s="15"/>
      <c r="C444" s="15"/>
      <c r="D444" s="32"/>
      <c r="E444" s="32"/>
      <c r="F444" s="35"/>
      <c r="G444" s="148"/>
      <c r="H444" s="14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9"/>
      <c r="T444" s="9"/>
    </row>
    <row r="445" spans="1:20" ht="15">
      <c r="A445" s="2"/>
      <c r="B445" s="15"/>
      <c r="C445" s="15"/>
      <c r="D445" s="32"/>
      <c r="E445" s="32"/>
      <c r="F445" s="35"/>
      <c r="G445" s="148"/>
      <c r="H445" s="14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9"/>
      <c r="T445" s="9"/>
    </row>
    <row r="446" spans="1:20" ht="15">
      <c r="A446" s="2"/>
      <c r="B446" s="15"/>
      <c r="C446" s="15"/>
      <c r="D446" s="32"/>
      <c r="E446" s="32"/>
      <c r="F446" s="35"/>
      <c r="G446" s="148"/>
      <c r="H446" s="14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9"/>
      <c r="T446" s="9"/>
    </row>
    <row r="447" spans="1:20" ht="15">
      <c r="A447" s="2"/>
      <c r="B447" s="15"/>
      <c r="C447" s="15"/>
      <c r="D447" s="32"/>
      <c r="E447" s="32"/>
      <c r="F447" s="35"/>
      <c r="G447" s="148"/>
      <c r="H447" s="14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9"/>
      <c r="T447" s="9"/>
    </row>
    <row r="448" spans="1:20" ht="15">
      <c r="A448" s="2"/>
      <c r="B448" s="15"/>
      <c r="C448" s="15"/>
      <c r="D448" s="32"/>
      <c r="E448" s="32"/>
      <c r="F448" s="35"/>
      <c r="G448" s="148"/>
      <c r="H448" s="14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9"/>
      <c r="T448" s="9"/>
    </row>
    <row r="449" spans="1:20" ht="15">
      <c r="A449" s="2"/>
      <c r="B449" s="15"/>
      <c r="C449" s="15"/>
      <c r="D449" s="32"/>
      <c r="E449" s="32"/>
      <c r="F449" s="35"/>
      <c r="G449" s="148"/>
      <c r="H449" s="14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9"/>
      <c r="T449" s="9"/>
    </row>
    <row r="450" spans="1:20" ht="15">
      <c r="A450" s="2"/>
      <c r="B450" s="15"/>
      <c r="C450" s="15"/>
      <c r="D450" s="32"/>
      <c r="E450" s="32"/>
      <c r="F450" s="35"/>
      <c r="G450" s="148"/>
      <c r="H450" s="14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9"/>
      <c r="T450" s="9"/>
    </row>
    <row r="451" spans="1:20" ht="15">
      <c r="A451" s="2"/>
      <c r="B451" s="15"/>
      <c r="C451" s="15"/>
      <c r="D451" s="32"/>
      <c r="E451" s="32"/>
      <c r="F451" s="35"/>
      <c r="G451" s="148"/>
      <c r="H451" s="14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9"/>
      <c r="T451" s="9"/>
    </row>
    <row r="452" spans="1:20" ht="15">
      <c r="A452" s="2"/>
      <c r="B452" s="15"/>
      <c r="C452" s="15"/>
      <c r="D452" s="32"/>
      <c r="E452" s="32"/>
      <c r="F452" s="35"/>
      <c r="G452" s="148"/>
      <c r="H452" s="14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9"/>
      <c r="T452" s="9"/>
    </row>
    <row r="453" spans="1:20" ht="15">
      <c r="A453" s="2"/>
      <c r="B453" s="15"/>
      <c r="C453" s="15"/>
      <c r="D453" s="32"/>
      <c r="E453" s="32"/>
      <c r="F453" s="35"/>
      <c r="G453" s="148"/>
      <c r="H453" s="14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9"/>
      <c r="T453" s="9"/>
    </row>
    <row r="454" spans="1:20" ht="15">
      <c r="A454" s="2"/>
      <c r="B454" s="15"/>
      <c r="C454" s="15"/>
      <c r="D454" s="32"/>
      <c r="E454" s="32"/>
      <c r="F454" s="35"/>
      <c r="G454" s="148"/>
      <c r="H454" s="14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9"/>
      <c r="T454" s="9"/>
    </row>
    <row r="455" spans="1:20" ht="15">
      <c r="A455" s="2"/>
      <c r="B455" s="15"/>
      <c r="C455" s="15"/>
      <c r="D455" s="32"/>
      <c r="E455" s="32"/>
      <c r="F455" s="35"/>
      <c r="G455" s="148"/>
      <c r="H455" s="14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9"/>
      <c r="T455" s="9"/>
    </row>
    <row r="456" spans="1:20" ht="15">
      <c r="A456" s="2"/>
      <c r="B456" s="15"/>
      <c r="C456" s="15"/>
      <c r="D456" s="32"/>
      <c r="E456" s="32"/>
      <c r="F456" s="35"/>
      <c r="G456" s="148"/>
      <c r="H456" s="14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9"/>
      <c r="T456" s="9"/>
    </row>
    <row r="457" spans="1:20" ht="15">
      <c r="A457" s="2"/>
      <c r="B457" s="15"/>
      <c r="C457" s="15"/>
      <c r="D457" s="32"/>
      <c r="E457" s="32"/>
      <c r="F457" s="35"/>
      <c r="G457" s="148"/>
      <c r="H457" s="14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9"/>
      <c r="T457" s="9"/>
    </row>
    <row r="458" spans="1:20" ht="15">
      <c r="A458" s="2"/>
      <c r="B458" s="15"/>
      <c r="C458" s="15"/>
      <c r="D458" s="32"/>
      <c r="E458" s="32"/>
      <c r="F458" s="35"/>
      <c r="G458" s="148"/>
      <c r="H458" s="14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9"/>
      <c r="T458" s="9"/>
    </row>
    <row r="459" spans="1:20" ht="15">
      <c r="A459" s="2"/>
      <c r="B459" s="15"/>
      <c r="C459" s="15"/>
      <c r="D459" s="32"/>
      <c r="E459" s="32"/>
      <c r="F459" s="35"/>
      <c r="G459" s="148"/>
      <c r="H459" s="14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9"/>
      <c r="T459" s="9"/>
    </row>
    <row r="460" spans="1:20" ht="15">
      <c r="A460" s="2"/>
      <c r="B460" s="15"/>
      <c r="C460" s="15"/>
      <c r="D460" s="32"/>
      <c r="E460" s="32"/>
      <c r="F460" s="35"/>
      <c r="G460" s="148"/>
      <c r="H460" s="14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9"/>
      <c r="T460" s="9"/>
    </row>
    <row r="461" spans="1:20" ht="15">
      <c r="A461" s="2"/>
      <c r="B461" s="15"/>
      <c r="C461" s="15"/>
      <c r="D461" s="32"/>
      <c r="E461" s="32"/>
      <c r="F461" s="35"/>
      <c r="G461" s="148"/>
      <c r="H461" s="14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9"/>
      <c r="T461" s="9"/>
    </row>
    <row r="462" spans="1:20" ht="15">
      <c r="A462" s="2"/>
      <c r="B462" s="15"/>
      <c r="C462" s="15"/>
      <c r="D462" s="32"/>
      <c r="E462" s="32"/>
      <c r="F462" s="35"/>
      <c r="G462" s="148"/>
      <c r="H462" s="14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9"/>
      <c r="T462" s="9"/>
    </row>
    <row r="463" spans="1:20" ht="15">
      <c r="A463" s="2"/>
      <c r="B463" s="15"/>
      <c r="C463" s="15"/>
      <c r="D463" s="32"/>
      <c r="E463" s="32"/>
      <c r="F463" s="35"/>
      <c r="G463" s="148"/>
      <c r="H463" s="14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9"/>
      <c r="T463" s="9"/>
    </row>
    <row r="464" spans="1:20" ht="15">
      <c r="A464" s="2"/>
      <c r="B464" s="15"/>
      <c r="C464" s="15"/>
      <c r="D464" s="32"/>
      <c r="E464" s="32"/>
      <c r="F464" s="35"/>
      <c r="G464" s="148"/>
      <c r="H464" s="14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9"/>
      <c r="T464" s="9"/>
    </row>
    <row r="465" spans="1:20" ht="15">
      <c r="A465" s="2"/>
      <c r="B465" s="15"/>
      <c r="C465" s="15"/>
      <c r="D465" s="32"/>
      <c r="E465" s="32"/>
      <c r="F465" s="35"/>
      <c r="G465" s="148"/>
      <c r="H465" s="14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9"/>
      <c r="T465" s="9"/>
    </row>
    <row r="466" spans="1:20" ht="15">
      <c r="A466" s="2"/>
      <c r="B466" s="15"/>
      <c r="C466" s="15"/>
      <c r="D466" s="32"/>
      <c r="E466" s="32"/>
      <c r="F466" s="35"/>
      <c r="G466" s="148"/>
      <c r="H466" s="14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9"/>
      <c r="T466" s="9"/>
    </row>
    <row r="467" spans="1:20" ht="15">
      <c r="A467" s="2"/>
      <c r="B467" s="15"/>
      <c r="C467" s="15"/>
      <c r="D467" s="32"/>
      <c r="E467" s="32"/>
      <c r="F467" s="35"/>
      <c r="G467" s="148"/>
      <c r="H467" s="14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9"/>
      <c r="T467" s="9"/>
    </row>
    <row r="468" spans="1:20" ht="15">
      <c r="A468" s="2"/>
      <c r="B468" s="15"/>
      <c r="C468" s="15"/>
      <c r="D468" s="32"/>
      <c r="E468" s="32"/>
      <c r="F468" s="35"/>
      <c r="G468" s="148"/>
      <c r="H468" s="14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9"/>
      <c r="T468" s="9"/>
    </row>
    <row r="469" spans="1:20" ht="15">
      <c r="A469" s="2"/>
      <c r="B469" s="15"/>
      <c r="C469" s="15"/>
      <c r="D469" s="32"/>
      <c r="E469" s="32"/>
      <c r="F469" s="35"/>
      <c r="G469" s="148"/>
      <c r="H469" s="14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9"/>
      <c r="T469" s="9"/>
    </row>
    <row r="470" spans="1:20" ht="15">
      <c r="A470" s="2"/>
      <c r="B470" s="15"/>
      <c r="C470" s="15"/>
      <c r="D470" s="32"/>
      <c r="E470" s="32"/>
      <c r="F470" s="35"/>
      <c r="G470" s="148"/>
      <c r="H470" s="14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9"/>
      <c r="T470" s="9"/>
    </row>
    <row r="471" spans="1:20" ht="15">
      <c r="A471" s="2"/>
      <c r="B471" s="15"/>
      <c r="C471" s="15"/>
      <c r="D471" s="32"/>
      <c r="E471" s="32"/>
      <c r="F471" s="35"/>
      <c r="G471" s="148"/>
      <c r="H471" s="14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9"/>
      <c r="T471" s="9"/>
    </row>
    <row r="472" spans="1:20" ht="15">
      <c r="A472" s="2"/>
      <c r="B472" s="15"/>
      <c r="C472" s="15"/>
      <c r="D472" s="32"/>
      <c r="E472" s="32"/>
      <c r="F472" s="35"/>
      <c r="G472" s="148"/>
      <c r="H472" s="14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9"/>
      <c r="T472" s="9"/>
    </row>
    <row r="473" spans="1:20" ht="15">
      <c r="A473" s="2"/>
      <c r="B473" s="15"/>
      <c r="C473" s="15"/>
      <c r="D473" s="32"/>
      <c r="E473" s="32"/>
      <c r="F473" s="35"/>
      <c r="G473" s="148"/>
      <c r="H473" s="14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9"/>
      <c r="T473" s="9"/>
    </row>
    <row r="474" spans="1:20" ht="15">
      <c r="A474" s="2"/>
      <c r="B474" s="15"/>
      <c r="C474" s="15"/>
      <c r="D474" s="32"/>
      <c r="E474" s="32"/>
      <c r="F474" s="35"/>
      <c r="G474" s="148"/>
      <c r="H474" s="14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9"/>
      <c r="T474" s="9"/>
    </row>
    <row r="475" spans="1:20" ht="15">
      <c r="A475" s="2"/>
      <c r="B475" s="15"/>
      <c r="C475" s="15"/>
      <c r="D475" s="32"/>
      <c r="E475" s="32"/>
      <c r="F475" s="35"/>
      <c r="G475" s="148"/>
      <c r="H475" s="14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9"/>
      <c r="T475" s="9"/>
    </row>
    <row r="476" spans="1:20" ht="15">
      <c r="A476" s="2"/>
      <c r="B476" s="15"/>
      <c r="C476" s="15"/>
      <c r="D476" s="32"/>
      <c r="E476" s="32"/>
      <c r="F476" s="35"/>
      <c r="G476" s="148"/>
      <c r="H476" s="14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9"/>
      <c r="T476" s="9"/>
    </row>
    <row r="477" spans="1:20" ht="15">
      <c r="A477" s="2"/>
      <c r="B477" s="15"/>
      <c r="C477" s="15"/>
      <c r="D477" s="32"/>
      <c r="E477" s="32"/>
      <c r="F477" s="35"/>
      <c r="G477" s="148"/>
      <c r="H477" s="14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9"/>
      <c r="T477" s="9"/>
    </row>
    <row r="478" spans="1:20" ht="15">
      <c r="A478" s="2"/>
      <c r="B478" s="15"/>
      <c r="C478" s="15"/>
      <c r="D478" s="32"/>
      <c r="E478" s="32"/>
      <c r="F478" s="35"/>
      <c r="G478" s="148"/>
      <c r="H478" s="14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9"/>
      <c r="T478" s="9"/>
    </row>
    <row r="479" spans="1:20" ht="15">
      <c r="A479" s="2"/>
      <c r="B479" s="15"/>
      <c r="C479" s="15"/>
      <c r="D479" s="32"/>
      <c r="E479" s="32"/>
      <c r="F479" s="35"/>
      <c r="G479" s="148"/>
      <c r="H479" s="14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9"/>
      <c r="T479" s="9"/>
    </row>
    <row r="480" spans="1:20" ht="15">
      <c r="A480" s="2"/>
      <c r="B480" s="15"/>
      <c r="C480" s="15"/>
      <c r="D480" s="32"/>
      <c r="E480" s="32"/>
      <c r="F480" s="35"/>
      <c r="G480" s="148"/>
      <c r="H480" s="14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9"/>
      <c r="T480" s="9"/>
    </row>
    <row r="481" spans="1:20" ht="15">
      <c r="A481" s="2"/>
      <c r="B481" s="15"/>
      <c r="C481" s="15"/>
      <c r="D481" s="32"/>
      <c r="E481" s="32"/>
      <c r="F481" s="35"/>
      <c r="G481" s="148"/>
      <c r="H481" s="14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9"/>
      <c r="T481" s="9"/>
    </row>
    <row r="482" spans="1:20" ht="15">
      <c r="A482" s="2"/>
      <c r="B482" s="15"/>
      <c r="C482" s="15"/>
      <c r="D482" s="32"/>
      <c r="E482" s="32"/>
      <c r="F482" s="35"/>
      <c r="G482" s="148"/>
      <c r="H482" s="14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9"/>
      <c r="T482" s="9"/>
    </row>
    <row r="483" spans="1:20" ht="15">
      <c r="A483" s="2"/>
      <c r="B483" s="15"/>
      <c r="C483" s="15"/>
      <c r="D483" s="32"/>
      <c r="E483" s="32"/>
      <c r="F483" s="35"/>
      <c r="G483" s="148"/>
      <c r="H483" s="14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9"/>
      <c r="T483" s="9"/>
    </row>
    <row r="484" spans="1:20" ht="15">
      <c r="A484" s="2"/>
      <c r="B484" s="15"/>
      <c r="C484" s="15"/>
      <c r="D484" s="32"/>
      <c r="E484" s="32"/>
      <c r="F484" s="35"/>
      <c r="G484" s="148"/>
      <c r="H484" s="14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9"/>
      <c r="T484" s="9"/>
    </row>
    <row r="485" spans="1:20" ht="15">
      <c r="A485" s="2"/>
      <c r="B485" s="15"/>
      <c r="C485" s="15"/>
      <c r="D485" s="32"/>
      <c r="E485" s="32"/>
      <c r="F485" s="35"/>
      <c r="G485" s="148"/>
      <c r="H485" s="14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9"/>
      <c r="T485" s="9"/>
    </row>
    <row r="486" spans="1:20" ht="15">
      <c r="A486" s="2"/>
      <c r="B486" s="15"/>
      <c r="C486" s="15"/>
      <c r="D486" s="32"/>
      <c r="E486" s="32"/>
      <c r="F486" s="35"/>
      <c r="G486" s="148"/>
      <c r="H486" s="14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9"/>
      <c r="T486" s="9"/>
    </row>
    <row r="487" spans="1:20" ht="15">
      <c r="A487" s="2"/>
      <c r="B487" s="15"/>
      <c r="C487" s="15"/>
      <c r="D487" s="32"/>
      <c r="E487" s="32"/>
      <c r="F487" s="35"/>
      <c r="G487" s="148"/>
      <c r="H487" s="14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9"/>
      <c r="T487" s="9"/>
    </row>
    <row r="488" spans="1:20" ht="15">
      <c r="A488" s="2"/>
      <c r="B488" s="15"/>
      <c r="C488" s="15"/>
      <c r="D488" s="32"/>
      <c r="E488" s="32"/>
      <c r="F488" s="35"/>
      <c r="G488" s="148"/>
      <c r="H488" s="14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9"/>
      <c r="T488" s="9"/>
    </row>
    <row r="489" spans="1:20" ht="15">
      <c r="A489" s="2"/>
      <c r="B489" s="15"/>
      <c r="C489" s="15"/>
      <c r="D489" s="32"/>
      <c r="E489" s="32"/>
      <c r="F489" s="35"/>
      <c r="G489" s="148"/>
      <c r="H489" s="14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9"/>
      <c r="T489" s="9"/>
    </row>
    <row r="490" spans="1:20" ht="15">
      <c r="A490" s="2"/>
      <c r="B490" s="15"/>
      <c r="C490" s="15"/>
      <c r="D490" s="32"/>
      <c r="E490" s="32"/>
      <c r="F490" s="35"/>
      <c r="G490" s="148"/>
      <c r="H490" s="14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9"/>
      <c r="T490" s="9"/>
    </row>
    <row r="491" spans="1:20" ht="15">
      <c r="A491" s="2"/>
      <c r="B491" s="15"/>
      <c r="C491" s="15"/>
      <c r="D491" s="32"/>
      <c r="E491" s="32"/>
      <c r="F491" s="35"/>
      <c r="G491" s="148"/>
      <c r="H491" s="14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9"/>
      <c r="T491" s="9"/>
    </row>
    <row r="492" spans="1:20" ht="15">
      <c r="A492" s="2"/>
      <c r="B492" s="15"/>
      <c r="C492" s="15"/>
      <c r="D492" s="32"/>
      <c r="E492" s="32"/>
      <c r="F492" s="35"/>
      <c r="G492" s="148"/>
      <c r="H492" s="14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9"/>
      <c r="T492" s="9"/>
    </row>
  </sheetData>
  <sheetProtection formatCells="0" insertRows="0" selectLockedCells="1"/>
  <printOptions gridLines="1" headings="1" horizontalCentered="1"/>
  <pageMargins left="0.25" right="0.25" top="0.25" bottom="0.25" header="0.3" footer="0.3"/>
  <pageSetup fitToHeight="0" fitToWidth="1" horizontalDpi="600" verticalDpi="600" orientation="landscape" scale="55" r:id="rId1"/>
  <headerFooter alignWithMargins="0">
    <oddFooter>&amp;L&amp;P&amp;R&amp;"Times New Roman,Bold" Page &amp;P of &amp;N</oddFooter>
  </headerFooter>
  <rowBreaks count="5" manualBreakCount="5">
    <brk id="58" max="255" man="1"/>
    <brk id="119" max="255" man="1"/>
    <brk id="172" max="255" man="1"/>
    <brk id="202" max="255" man="1"/>
    <brk id="2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22">
      <selection activeCell="M36" sqref="M36"/>
    </sheetView>
  </sheetViews>
  <sheetFormatPr defaultColWidth="8.7109375" defaultRowHeight="12.75"/>
  <cols>
    <col min="1" max="1" width="3.00390625" style="68" customWidth="1"/>
    <col min="2" max="2" width="55.140625" style="0" customWidth="1"/>
    <col min="3" max="3" width="9.140625" style="68" customWidth="1"/>
    <col min="4" max="4" width="9.140625" style="170" customWidth="1"/>
    <col min="5" max="5" width="9.140625" style="171" customWidth="1"/>
    <col min="6" max="7" width="9.140625" style="161" customWidth="1"/>
    <col min="8" max="8" width="9.140625" style="170" customWidth="1"/>
    <col min="9" max="16" width="9.140625" style="68" customWidth="1"/>
    <col min="17" max="26" width="9.140625" style="0" customWidth="1"/>
  </cols>
  <sheetData>
    <row r="1" spans="1:16" s="7" customFormat="1" ht="15">
      <c r="A1" s="68"/>
      <c r="C1" s="68"/>
      <c r="D1" s="170"/>
      <c r="E1" s="68"/>
      <c r="F1" s="161"/>
      <c r="G1" s="161"/>
      <c r="H1" s="170"/>
      <c r="I1" s="68"/>
      <c r="J1" s="68"/>
      <c r="K1" s="68"/>
      <c r="L1" s="68"/>
      <c r="M1" s="68"/>
      <c r="N1" s="68"/>
      <c r="O1" s="68"/>
      <c r="P1" s="68"/>
    </row>
    <row r="2" ht="18">
      <c r="B2" s="65" t="str">
        <f>+'FYE 2016 Budget'!B1</f>
        <v>FALLS CREEK RANCH ASSN. </v>
      </c>
    </row>
    <row r="3" ht="18">
      <c r="B3" s="65" t="str">
        <f>+'FYE 2016 Budget'!B2</f>
        <v>FY 2015-16 BUDGET UPDATE</v>
      </c>
    </row>
    <row r="5" ht="15.75">
      <c r="B5" s="149" t="s">
        <v>40</v>
      </c>
    </row>
    <row r="6" spans="4:8" ht="15.75">
      <c r="D6" s="66">
        <f>+'FYE 2016 Budget'!D7</f>
        <v>0</v>
      </c>
      <c r="E6" s="172" t="s">
        <v>75</v>
      </c>
      <c r="F6" s="173" t="s">
        <v>37</v>
      </c>
      <c r="G6" s="172" t="s">
        <v>75</v>
      </c>
      <c r="H6" s="66" t="s">
        <v>39</v>
      </c>
    </row>
    <row r="7" spans="2:8" ht="15.75">
      <c r="B7" s="6" t="s">
        <v>30</v>
      </c>
      <c r="D7" s="67" t="str">
        <f>+'FYE 2016 Budget'!D9</f>
        <v>Budget</v>
      </c>
      <c r="E7" s="174" t="s">
        <v>72</v>
      </c>
      <c r="F7" s="175" t="s">
        <v>80</v>
      </c>
      <c r="G7" s="174" t="s">
        <v>72</v>
      </c>
      <c r="H7" s="176" t="s">
        <v>38</v>
      </c>
    </row>
    <row r="8" spans="2:8" ht="15.75">
      <c r="B8" s="6"/>
      <c r="D8" s="67"/>
      <c r="E8" s="174"/>
      <c r="H8" s="177"/>
    </row>
    <row r="9" spans="2:8" ht="15.75">
      <c r="B9" s="168" t="str">
        <f>+'FYE 2016 Budget'!A32</f>
        <v>6100 · Caretaker &amp; Help</v>
      </c>
      <c r="H9" s="177"/>
    </row>
    <row r="10" spans="2:8" ht="15">
      <c r="B10" s="68" t="s">
        <v>76</v>
      </c>
      <c r="D10" s="170">
        <f>+'FYE 2016 Budget'!D41</f>
        <v>63993</v>
      </c>
      <c r="H10" s="177"/>
    </row>
    <row r="11" spans="2:8" ht="15">
      <c r="B11" s="68"/>
      <c r="H11" s="177"/>
    </row>
    <row r="12" spans="2:7" ht="15.75">
      <c r="B12" s="168" t="str">
        <f>+'FYE 2016 Budget'!A48</f>
        <v>6300 · Equip. Shed / Mailboxes</v>
      </c>
      <c r="G12" s="178"/>
    </row>
    <row r="13" spans="2:7" ht="15">
      <c r="B13" s="68" t="s">
        <v>76</v>
      </c>
      <c r="D13" s="170">
        <f>+'FYE 2016 Budget'!D54</f>
        <v>3500</v>
      </c>
      <c r="G13" s="178"/>
    </row>
    <row r="14" spans="2:7" ht="15">
      <c r="B14" s="68"/>
      <c r="G14" s="178"/>
    </row>
    <row r="15" spans="2:7" ht="15.75">
      <c r="B15" s="168" t="str">
        <f>+'FYE 2016 Budget'!A104</f>
        <v>7100 · Equipment Operations</v>
      </c>
      <c r="G15" s="178"/>
    </row>
    <row r="16" spans="2:7" ht="15">
      <c r="B16" s="68" t="s">
        <v>76</v>
      </c>
      <c r="D16" s="170">
        <f>+'FYE 2016 Budget'!D112</f>
        <v>12550</v>
      </c>
      <c r="G16" s="178"/>
    </row>
    <row r="17" spans="2:7" ht="15">
      <c r="B17" s="68"/>
      <c r="G17" s="178"/>
    </row>
    <row r="18" spans="2:7" ht="15.75">
      <c r="B18" s="168" t="str">
        <f>+'FYE 2016 Budget'!A67</f>
        <v>6700 · Roads Committee</v>
      </c>
      <c r="G18" s="178"/>
    </row>
    <row r="19" spans="2:7" ht="15">
      <c r="B19" s="68" t="s">
        <v>76</v>
      </c>
      <c r="D19" s="170">
        <f>+'FYE 2016 Budget'!D75</f>
        <v>38500</v>
      </c>
      <c r="G19" s="178"/>
    </row>
    <row r="20" spans="2:7" ht="15">
      <c r="B20" s="68"/>
      <c r="G20" s="178"/>
    </row>
    <row r="21" spans="2:8" ht="15.75">
      <c r="B21" s="169" t="s">
        <v>77</v>
      </c>
      <c r="D21" s="170">
        <f>+C40</f>
        <v>19200</v>
      </c>
      <c r="E21" s="171">
        <v>1</v>
      </c>
      <c r="F21" s="179">
        <f>+D21*E21</f>
        <v>19200</v>
      </c>
      <c r="G21" s="178">
        <f>+E21</f>
        <v>1</v>
      </c>
      <c r="H21" s="180">
        <f>+F21</f>
        <v>19200</v>
      </c>
    </row>
    <row r="22" spans="2:7" ht="15">
      <c r="B22" s="70"/>
      <c r="F22" s="179"/>
      <c r="G22" s="181"/>
    </row>
    <row r="23" spans="1:16" s="5" customFormat="1" ht="15.75">
      <c r="A23" s="76"/>
      <c r="B23" s="70" t="s">
        <v>83</v>
      </c>
      <c r="C23" s="76"/>
      <c r="D23" s="182"/>
      <c r="E23" s="183"/>
      <c r="F23" s="184">
        <f>SUM(F11:F21)</f>
        <v>19200</v>
      </c>
      <c r="G23" s="185"/>
      <c r="H23" s="186">
        <f>SUM(H11:H21)</f>
        <v>19200</v>
      </c>
      <c r="I23" s="76"/>
      <c r="J23" s="76"/>
      <c r="K23" s="76"/>
      <c r="L23" s="76"/>
      <c r="M23" s="76"/>
      <c r="N23" s="76"/>
      <c r="O23" s="76"/>
      <c r="P23" s="76"/>
    </row>
    <row r="24" spans="1:16" s="5" customFormat="1" ht="15">
      <c r="A24" s="76"/>
      <c r="B24" s="70"/>
      <c r="C24" s="76"/>
      <c r="D24" s="182"/>
      <c r="E24" s="183"/>
      <c r="F24" s="187"/>
      <c r="G24" s="188"/>
      <c r="H24" s="182"/>
      <c r="I24" s="76"/>
      <c r="J24" s="76"/>
      <c r="K24" s="76"/>
      <c r="L24" s="76"/>
      <c r="M24" s="76"/>
      <c r="N24" s="76"/>
      <c r="O24" s="76"/>
      <c r="P24" s="76"/>
    </row>
    <row r="25" spans="1:16" s="5" customFormat="1" ht="15.75">
      <c r="A25" s="76"/>
      <c r="B25" s="169" t="s">
        <v>82</v>
      </c>
      <c r="C25" s="76"/>
      <c r="D25" s="182"/>
      <c r="E25" s="183"/>
      <c r="F25" s="187">
        <f>+F23*0.5</f>
        <v>9600</v>
      </c>
      <c r="G25" s="188"/>
      <c r="H25" s="182">
        <f>+H23*0.5</f>
        <v>9600</v>
      </c>
      <c r="I25" s="76"/>
      <c r="J25" s="76"/>
      <c r="K25" s="76"/>
      <c r="L25" s="76"/>
      <c r="M25" s="76"/>
      <c r="N25" s="76"/>
      <c r="O25" s="76"/>
      <c r="P25" s="76"/>
    </row>
    <row r="26" spans="1:16" s="5" customFormat="1" ht="15">
      <c r="A26" s="76"/>
      <c r="B26" s="70"/>
      <c r="C26" s="76"/>
      <c r="D26" s="182"/>
      <c r="E26" s="183"/>
      <c r="F26" s="187"/>
      <c r="G26" s="188"/>
      <c r="H26" s="182"/>
      <c r="I26" s="76"/>
      <c r="J26" s="76"/>
      <c r="K26" s="76"/>
      <c r="L26" s="76"/>
      <c r="M26" s="76"/>
      <c r="N26" s="76"/>
      <c r="O26" s="76"/>
      <c r="P26" s="76"/>
    </row>
    <row r="27" spans="1:16" s="5" customFormat="1" ht="15">
      <c r="A27" s="76"/>
      <c r="B27" s="70" t="s">
        <v>52</v>
      </c>
      <c r="C27" s="76"/>
      <c r="D27" s="182"/>
      <c r="E27" s="183"/>
      <c r="F27" s="187"/>
      <c r="G27" s="188"/>
      <c r="H27" s="182"/>
      <c r="I27" s="76"/>
      <c r="J27" s="76"/>
      <c r="K27" s="76"/>
      <c r="L27" s="76"/>
      <c r="M27" s="76"/>
      <c r="N27" s="76"/>
      <c r="O27" s="76"/>
      <c r="P27" s="76"/>
    </row>
    <row r="28" spans="1:16" s="5" customFormat="1" ht="15.75">
      <c r="A28" s="76"/>
      <c r="B28" s="169" t="s">
        <v>29</v>
      </c>
      <c r="C28" s="76"/>
      <c r="D28" s="182">
        <f>+'FYE 2016 Budget'!D118</f>
        <v>8810</v>
      </c>
      <c r="E28" s="183">
        <v>1</v>
      </c>
      <c r="F28" s="179">
        <f>+D28*E28</f>
        <v>8810</v>
      </c>
      <c r="G28" s="178">
        <f>+E28</f>
        <v>1</v>
      </c>
      <c r="H28" s="180">
        <f>+F28</f>
        <v>8810</v>
      </c>
      <c r="I28" s="76"/>
      <c r="J28" s="76"/>
      <c r="K28" s="76"/>
      <c r="L28" s="76"/>
      <c r="M28" s="76"/>
      <c r="N28" s="76"/>
      <c r="O28" s="76"/>
      <c r="P28" s="76"/>
    </row>
    <row r="29" spans="1:16" s="5" customFormat="1" ht="15">
      <c r="A29" s="76"/>
      <c r="B29" s="70"/>
      <c r="C29" s="76"/>
      <c r="D29" s="182"/>
      <c r="E29" s="183"/>
      <c r="F29" s="187"/>
      <c r="G29" s="188"/>
      <c r="H29" s="182"/>
      <c r="I29" s="76"/>
      <c r="J29" s="76"/>
      <c r="K29" s="76"/>
      <c r="L29" s="76"/>
      <c r="M29" s="76"/>
      <c r="N29" s="76"/>
      <c r="O29" s="76"/>
      <c r="P29" s="76"/>
    </row>
    <row r="30" spans="2:8" ht="15.75">
      <c r="B30" s="168" t="s">
        <v>81</v>
      </c>
      <c r="F30" s="161">
        <f>SUM(F25:F28)</f>
        <v>18410</v>
      </c>
      <c r="G30" s="178"/>
      <c r="H30" s="161">
        <f>SUM(H25:H28)</f>
        <v>18410</v>
      </c>
    </row>
    <row r="31" spans="2:7" ht="15">
      <c r="B31" s="68"/>
      <c r="G31" s="178"/>
    </row>
    <row r="32" spans="2:7" ht="15">
      <c r="B32" s="68" t="s">
        <v>84</v>
      </c>
      <c r="G32" s="178"/>
    </row>
    <row r="33" spans="2:7" ht="15">
      <c r="B33" s="68" t="s">
        <v>119</v>
      </c>
      <c r="F33" s="189">
        <v>0.038461538461538464</v>
      </c>
      <c r="G33" s="178"/>
    </row>
    <row r="34" spans="2:8" ht="15">
      <c r="B34" s="68" t="s">
        <v>85</v>
      </c>
      <c r="G34" s="178"/>
      <c r="H34" s="189">
        <v>0.009900990099009901</v>
      </c>
    </row>
    <row r="35" ht="15">
      <c r="B35" s="68"/>
    </row>
    <row r="36" spans="2:8" ht="15.75">
      <c r="B36" s="68" t="s">
        <v>86</v>
      </c>
      <c r="F36" s="190">
        <f>+F30*F33</f>
        <v>708.0769230769231</v>
      </c>
      <c r="G36" s="190"/>
      <c r="H36" s="191">
        <f>+H30*H34</f>
        <v>182.27722772277227</v>
      </c>
    </row>
    <row r="37" spans="1:8" ht="15">
      <c r="A37" s="125"/>
      <c r="B37" s="125" t="s">
        <v>87</v>
      </c>
      <c r="C37" s="125"/>
      <c r="D37" s="192"/>
      <c r="E37" s="193"/>
      <c r="F37" s="194">
        <v>2079</v>
      </c>
      <c r="G37" s="194"/>
      <c r="H37" s="192">
        <v>432</v>
      </c>
    </row>
    <row r="38" ht="15">
      <c r="B38" s="68"/>
    </row>
    <row r="39" spans="1:3" ht="15">
      <c r="A39" s="68" t="s">
        <v>78</v>
      </c>
      <c r="B39" s="160"/>
      <c r="C39" s="160"/>
    </row>
    <row r="40" spans="1:8" ht="15">
      <c r="A40" s="125" t="s">
        <v>54</v>
      </c>
      <c r="B40" s="195" t="s">
        <v>79</v>
      </c>
      <c r="C40" s="196">
        <f>288000/15</f>
        <v>19200</v>
      </c>
      <c r="D40" s="192"/>
      <c r="E40" s="193" t="s">
        <v>251</v>
      </c>
      <c r="F40" s="194"/>
      <c r="G40" s="194"/>
      <c r="H40" s="192"/>
    </row>
    <row r="41" spans="2:3" ht="15">
      <c r="B41" s="1"/>
      <c r="C41" s="160"/>
    </row>
    <row r="42" spans="2:3" ht="15">
      <c r="B42" s="1"/>
      <c r="C42" s="16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="75" zoomScaleNormal="75" zoomScalePageLayoutView="0" workbookViewId="0" topLeftCell="A1">
      <selection activeCell="E28" sqref="E28"/>
    </sheetView>
  </sheetViews>
  <sheetFormatPr defaultColWidth="9.140625" defaultRowHeight="12.75"/>
  <cols>
    <col min="1" max="1" width="14.7109375" style="0" customWidth="1"/>
    <col min="2" max="2" width="47.8515625" style="0" customWidth="1"/>
    <col min="3" max="3" width="9.28125" style="0" customWidth="1"/>
    <col min="4" max="4" width="10.8515625" style="0" customWidth="1"/>
    <col min="5" max="5" width="22.28125" style="0" customWidth="1"/>
    <col min="6" max="6" width="37.7109375" style="69" customWidth="1"/>
    <col min="7" max="7" width="38.7109375" style="69" customWidth="1"/>
  </cols>
  <sheetData>
    <row r="1" spans="1:7" s="68" customFormat="1" ht="15">
      <c r="A1" s="68" t="s">
        <v>184</v>
      </c>
      <c r="F1" s="161"/>
      <c r="G1" s="161"/>
    </row>
    <row r="2" spans="1:7" s="68" customFormat="1" ht="15">
      <c r="A2" s="68" t="s">
        <v>236</v>
      </c>
      <c r="F2" s="161"/>
      <c r="G2" s="161"/>
    </row>
    <row r="3" spans="6:7" s="68" customFormat="1" ht="15">
      <c r="F3" s="161"/>
      <c r="G3" s="161"/>
    </row>
    <row r="4" spans="1:8" s="68" customFormat="1" ht="15">
      <c r="A4" s="68" t="s">
        <v>238</v>
      </c>
      <c r="B4" s="68" t="s">
        <v>185</v>
      </c>
      <c r="C4" s="68" t="s">
        <v>239</v>
      </c>
      <c r="D4" s="68" t="s">
        <v>186</v>
      </c>
      <c r="E4" s="68" t="s">
        <v>187</v>
      </c>
      <c r="F4" s="161" t="s">
        <v>237</v>
      </c>
      <c r="G4" s="161" t="s">
        <v>188</v>
      </c>
      <c r="H4" s="68" t="s">
        <v>189</v>
      </c>
    </row>
    <row r="5" spans="1:7" s="68" customFormat="1" ht="15">
      <c r="A5" s="68">
        <v>1</v>
      </c>
      <c r="B5" s="68" t="s">
        <v>190</v>
      </c>
      <c r="C5" s="68">
        <v>1</v>
      </c>
      <c r="D5" s="160">
        <v>40</v>
      </c>
      <c r="E5" s="160">
        <v>25</v>
      </c>
      <c r="F5" s="162">
        <v>25000</v>
      </c>
      <c r="G5" s="162">
        <v>25000</v>
      </c>
    </row>
    <row r="6" spans="1:7" s="68" customFormat="1" ht="15">
      <c r="A6" s="68">
        <v>2</v>
      </c>
      <c r="B6" s="68" t="s">
        <v>191</v>
      </c>
      <c r="C6" s="68">
        <v>1</v>
      </c>
      <c r="D6" s="160">
        <v>75</v>
      </c>
      <c r="E6" s="160">
        <v>67</v>
      </c>
      <c r="F6" s="162">
        <v>50000</v>
      </c>
      <c r="G6" s="162">
        <v>50000</v>
      </c>
    </row>
    <row r="7" spans="1:7" s="68" customFormat="1" ht="15">
      <c r="A7" s="68">
        <v>3</v>
      </c>
      <c r="B7" s="68" t="s">
        <v>192</v>
      </c>
      <c r="C7" s="68">
        <v>1</v>
      </c>
      <c r="D7" s="160">
        <v>20</v>
      </c>
      <c r="E7" s="160">
        <v>12</v>
      </c>
      <c r="F7" s="162">
        <v>10000</v>
      </c>
      <c r="G7" s="162">
        <v>10000</v>
      </c>
    </row>
    <row r="8" spans="1:7" s="68" customFormat="1" ht="15">
      <c r="A8" s="68">
        <v>4</v>
      </c>
      <c r="B8" s="68" t="s">
        <v>193</v>
      </c>
      <c r="C8" s="68">
        <v>1</v>
      </c>
      <c r="D8" s="160">
        <v>10</v>
      </c>
      <c r="E8" s="160">
        <v>4</v>
      </c>
      <c r="F8" s="162">
        <v>10000</v>
      </c>
      <c r="G8" s="162">
        <v>10000</v>
      </c>
    </row>
    <row r="9" spans="4:7" s="68" customFormat="1" ht="15">
      <c r="D9" s="160"/>
      <c r="E9" s="160"/>
      <c r="F9" s="162"/>
      <c r="G9" s="162"/>
    </row>
    <row r="10" spans="1:7" s="68" customFormat="1" ht="15">
      <c r="A10" s="68">
        <v>6</v>
      </c>
      <c r="B10" s="68" t="s">
        <v>194</v>
      </c>
      <c r="C10" s="68">
        <v>1</v>
      </c>
      <c r="D10" s="160">
        <v>20</v>
      </c>
      <c r="E10" s="160">
        <v>17</v>
      </c>
      <c r="F10" s="162">
        <v>25000</v>
      </c>
      <c r="G10" s="162">
        <v>25000</v>
      </c>
    </row>
    <row r="11" spans="1:7" s="68" customFormat="1" ht="15">
      <c r="A11" s="68">
        <v>9</v>
      </c>
      <c r="B11" s="68" t="s">
        <v>195</v>
      </c>
      <c r="C11" s="68">
        <v>1</v>
      </c>
      <c r="D11" s="160">
        <v>50</v>
      </c>
      <c r="E11" s="160">
        <v>19</v>
      </c>
      <c r="F11" s="162">
        <v>10000</v>
      </c>
      <c r="G11" s="162">
        <v>10000</v>
      </c>
    </row>
    <row r="12" spans="1:7" s="68" customFormat="1" ht="15">
      <c r="A12" s="68">
        <v>10</v>
      </c>
      <c r="B12" s="68" t="s">
        <v>196</v>
      </c>
      <c r="C12" s="68">
        <v>1</v>
      </c>
      <c r="D12" s="160">
        <v>50</v>
      </c>
      <c r="E12" s="160">
        <v>23</v>
      </c>
      <c r="F12" s="162">
        <v>10000</v>
      </c>
      <c r="G12" s="162">
        <v>10000</v>
      </c>
    </row>
    <row r="13" spans="1:7" s="68" customFormat="1" ht="15">
      <c r="A13" s="68">
        <v>11</v>
      </c>
      <c r="B13" s="68" t="s">
        <v>197</v>
      </c>
      <c r="C13" s="68">
        <v>1</v>
      </c>
      <c r="D13" s="160">
        <v>50</v>
      </c>
      <c r="E13" s="160">
        <v>24</v>
      </c>
      <c r="F13" s="162">
        <v>10000</v>
      </c>
      <c r="G13" s="162">
        <v>10000</v>
      </c>
    </row>
    <row r="14" spans="1:7" s="68" customFormat="1" ht="15">
      <c r="A14" s="68">
        <v>12</v>
      </c>
      <c r="B14" s="68" t="s">
        <v>198</v>
      </c>
      <c r="C14" s="68">
        <v>1</v>
      </c>
      <c r="D14" s="160">
        <v>50</v>
      </c>
      <c r="E14" s="160">
        <v>39</v>
      </c>
      <c r="F14" s="162">
        <v>10000</v>
      </c>
      <c r="G14" s="162">
        <v>10000</v>
      </c>
    </row>
    <row r="15" spans="1:7" s="68" customFormat="1" ht="15">
      <c r="A15" s="68">
        <v>13</v>
      </c>
      <c r="B15" s="68" t="s">
        <v>199</v>
      </c>
      <c r="C15" s="68">
        <v>1</v>
      </c>
      <c r="D15" s="160">
        <v>50</v>
      </c>
      <c r="E15" s="160">
        <v>41</v>
      </c>
      <c r="F15" s="162">
        <v>15000</v>
      </c>
      <c r="G15" s="162">
        <v>15000</v>
      </c>
    </row>
    <row r="16" spans="1:7" s="68" customFormat="1" ht="15">
      <c r="A16" s="68">
        <v>14</v>
      </c>
      <c r="B16" s="68" t="s">
        <v>200</v>
      </c>
      <c r="C16" s="68">
        <v>1</v>
      </c>
      <c r="D16" s="160">
        <v>50</v>
      </c>
      <c r="E16" s="160">
        <v>46</v>
      </c>
      <c r="F16" s="162">
        <v>15000</v>
      </c>
      <c r="G16" s="162">
        <v>15000</v>
      </c>
    </row>
    <row r="17" spans="1:7" s="68" customFormat="1" ht="15">
      <c r="A17" s="68">
        <v>15</v>
      </c>
      <c r="B17" s="68" t="s">
        <v>201</v>
      </c>
      <c r="C17" s="68">
        <v>1</v>
      </c>
      <c r="D17" s="160">
        <v>30</v>
      </c>
      <c r="E17" s="160">
        <v>20</v>
      </c>
      <c r="F17" s="162">
        <v>8000</v>
      </c>
      <c r="G17" s="162">
        <v>8000</v>
      </c>
    </row>
    <row r="18" spans="1:7" s="68" customFormat="1" ht="15">
      <c r="A18" s="68">
        <v>16</v>
      </c>
      <c r="B18" s="68" t="s">
        <v>202</v>
      </c>
      <c r="C18" s="68">
        <v>1</v>
      </c>
      <c r="D18" s="160">
        <v>30</v>
      </c>
      <c r="E18" s="160">
        <v>25</v>
      </c>
      <c r="F18" s="162">
        <v>8000</v>
      </c>
      <c r="G18" s="162">
        <v>8000</v>
      </c>
    </row>
    <row r="19" spans="1:7" s="68" customFormat="1" ht="15">
      <c r="A19" s="68">
        <v>17</v>
      </c>
      <c r="B19" s="68" t="s">
        <v>203</v>
      </c>
      <c r="C19" s="68">
        <v>1</v>
      </c>
      <c r="D19" s="160">
        <v>40</v>
      </c>
      <c r="E19" s="160">
        <v>19</v>
      </c>
      <c r="F19" s="162">
        <v>60000</v>
      </c>
      <c r="G19" s="162">
        <v>60000</v>
      </c>
    </row>
    <row r="20" spans="1:7" s="68" customFormat="1" ht="15">
      <c r="A20" s="68">
        <v>18</v>
      </c>
      <c r="B20" s="68" t="s">
        <v>204</v>
      </c>
      <c r="C20" s="68">
        <v>1</v>
      </c>
      <c r="D20" s="160">
        <v>40</v>
      </c>
      <c r="E20" s="160">
        <v>19</v>
      </c>
      <c r="F20" s="162">
        <v>60000</v>
      </c>
      <c r="G20" s="162">
        <v>60000</v>
      </c>
    </row>
    <row r="21" spans="1:7" s="68" customFormat="1" ht="15">
      <c r="A21" s="68">
        <v>20</v>
      </c>
      <c r="B21" s="68" t="s">
        <v>205</v>
      </c>
      <c r="C21" s="68">
        <v>1</v>
      </c>
      <c r="D21" s="160">
        <v>15</v>
      </c>
      <c r="E21" s="160">
        <v>2</v>
      </c>
      <c r="F21" s="162">
        <v>6000</v>
      </c>
      <c r="G21" s="162">
        <v>6000</v>
      </c>
    </row>
    <row r="22" spans="1:7" s="68" customFormat="1" ht="15">
      <c r="A22" s="68">
        <v>21</v>
      </c>
      <c r="B22" s="68" t="s">
        <v>206</v>
      </c>
      <c r="C22" s="68">
        <v>1</v>
      </c>
      <c r="D22" s="160">
        <v>7</v>
      </c>
      <c r="E22" s="160">
        <v>7</v>
      </c>
      <c r="F22" s="162">
        <v>6000</v>
      </c>
      <c r="G22" s="162">
        <v>6000</v>
      </c>
    </row>
    <row r="23" spans="1:7" s="68" customFormat="1" ht="15">
      <c r="A23" s="68">
        <v>22</v>
      </c>
      <c r="B23" s="68" t="s">
        <v>207</v>
      </c>
      <c r="C23" s="68">
        <v>1</v>
      </c>
      <c r="D23" s="160">
        <v>15</v>
      </c>
      <c r="E23" s="160">
        <v>3</v>
      </c>
      <c r="F23" s="162">
        <v>50000</v>
      </c>
      <c r="G23" s="162">
        <v>50000</v>
      </c>
    </row>
    <row r="24" spans="1:7" s="68" customFormat="1" ht="15">
      <c r="A24" s="68">
        <v>23</v>
      </c>
      <c r="B24" s="68" t="s">
        <v>208</v>
      </c>
      <c r="C24" s="68">
        <v>1</v>
      </c>
      <c r="D24" s="160">
        <v>15</v>
      </c>
      <c r="E24" s="160">
        <v>6</v>
      </c>
      <c r="F24" s="162">
        <v>100000</v>
      </c>
      <c r="G24" s="162">
        <v>100000</v>
      </c>
    </row>
    <row r="25" spans="1:7" s="68" customFormat="1" ht="15">
      <c r="A25" s="68">
        <v>24</v>
      </c>
      <c r="B25" s="68" t="s">
        <v>209</v>
      </c>
      <c r="C25" s="68">
        <v>1</v>
      </c>
      <c r="D25" s="160">
        <v>30</v>
      </c>
      <c r="E25" s="160">
        <v>28</v>
      </c>
      <c r="F25" s="162">
        <v>100000</v>
      </c>
      <c r="G25" s="162">
        <v>100000</v>
      </c>
    </row>
    <row r="26" spans="1:7" s="68" customFormat="1" ht="15">
      <c r="A26" s="68">
        <v>25</v>
      </c>
      <c r="B26" s="68" t="s">
        <v>210</v>
      </c>
      <c r="C26" s="68">
        <v>1</v>
      </c>
      <c r="D26" s="160">
        <v>30</v>
      </c>
      <c r="E26" s="160">
        <v>29</v>
      </c>
      <c r="F26" s="162">
        <v>100000</v>
      </c>
      <c r="G26" s="162">
        <v>100000</v>
      </c>
    </row>
    <row r="27" spans="1:8" s="68" customFormat="1" ht="15">
      <c r="A27" s="68">
        <v>26</v>
      </c>
      <c r="B27" s="68" t="s">
        <v>211</v>
      </c>
      <c r="C27" s="68">
        <v>1</v>
      </c>
      <c r="D27" s="160">
        <v>28</v>
      </c>
      <c r="E27" s="160">
        <v>15</v>
      </c>
      <c r="F27" s="162">
        <v>65000</v>
      </c>
      <c r="G27" s="162">
        <v>30000</v>
      </c>
      <c r="H27" s="68" t="s">
        <v>212</v>
      </c>
    </row>
    <row r="28" spans="1:8" s="68" customFormat="1" ht="15">
      <c r="A28" s="68">
        <v>27</v>
      </c>
      <c r="B28" s="125" t="s">
        <v>213</v>
      </c>
      <c r="C28" s="68">
        <v>1</v>
      </c>
      <c r="D28" s="160">
        <v>24</v>
      </c>
      <c r="E28" s="166">
        <v>5</v>
      </c>
      <c r="F28" s="162">
        <v>100000</v>
      </c>
      <c r="G28" s="162">
        <v>50000</v>
      </c>
      <c r="H28" s="68" t="s">
        <v>214</v>
      </c>
    </row>
    <row r="29" spans="1:8" s="68" customFormat="1" ht="15">
      <c r="A29" s="68">
        <v>28</v>
      </c>
      <c r="B29" s="68" t="s">
        <v>215</v>
      </c>
      <c r="C29" s="68">
        <v>1</v>
      </c>
      <c r="D29" s="160">
        <v>24</v>
      </c>
      <c r="E29" s="160">
        <v>20</v>
      </c>
      <c r="F29" s="162">
        <v>150000</v>
      </c>
      <c r="G29" s="162">
        <v>44000</v>
      </c>
      <c r="H29" s="68" t="s">
        <v>216</v>
      </c>
    </row>
    <row r="30" spans="1:8" s="68" customFormat="1" ht="15">
      <c r="A30" s="68">
        <v>29</v>
      </c>
      <c r="B30" s="68" t="s">
        <v>217</v>
      </c>
      <c r="C30" s="68">
        <v>1</v>
      </c>
      <c r="D30" s="160">
        <v>26</v>
      </c>
      <c r="E30" s="160">
        <v>4</v>
      </c>
      <c r="F30" s="162">
        <v>10000</v>
      </c>
      <c r="G30" s="162">
        <v>0</v>
      </c>
      <c r="H30" s="68" t="s">
        <v>218</v>
      </c>
    </row>
    <row r="31" spans="1:8" s="68" customFormat="1" ht="15">
      <c r="A31" s="68">
        <v>30</v>
      </c>
      <c r="B31" s="68" t="s">
        <v>219</v>
      </c>
      <c r="C31" s="68">
        <v>1</v>
      </c>
      <c r="D31" s="160">
        <v>18</v>
      </c>
      <c r="E31" s="160">
        <v>15</v>
      </c>
      <c r="F31" s="162">
        <v>25000</v>
      </c>
      <c r="G31" s="162">
        <v>25000</v>
      </c>
      <c r="H31" s="68" t="s">
        <v>220</v>
      </c>
    </row>
    <row r="32" spans="1:7" s="68" customFormat="1" ht="15">
      <c r="A32" s="68">
        <v>32</v>
      </c>
      <c r="B32" s="68" t="s">
        <v>221</v>
      </c>
      <c r="C32" s="68">
        <v>1</v>
      </c>
      <c r="D32" s="160">
        <v>10</v>
      </c>
      <c r="E32" s="160">
        <v>5</v>
      </c>
      <c r="F32" s="162">
        <v>15000</v>
      </c>
      <c r="G32" s="162">
        <v>15000</v>
      </c>
    </row>
    <row r="33" spans="4:7" s="68" customFormat="1" ht="15">
      <c r="D33" s="160"/>
      <c r="E33" s="160"/>
      <c r="F33" s="162"/>
      <c r="G33" s="162"/>
    </row>
    <row r="34" spans="4:7" s="68" customFormat="1" ht="15.75">
      <c r="D34" s="160"/>
      <c r="E34" s="160"/>
      <c r="F34" s="164">
        <f>SUM(F5:F32)</f>
        <v>1053000</v>
      </c>
      <c r="G34" s="164">
        <f>SUM(G5:G49)</f>
        <v>852000</v>
      </c>
    </row>
    <row r="35" spans="1:7" s="68" customFormat="1" ht="15">
      <c r="A35" s="68" t="s">
        <v>222</v>
      </c>
      <c r="D35" s="160"/>
      <c r="E35" s="160"/>
      <c r="F35" s="162"/>
      <c r="G35" s="162"/>
    </row>
    <row r="36" spans="1:7" s="68" customFormat="1" ht="15">
      <c r="A36" s="68">
        <v>5</v>
      </c>
      <c r="B36" s="68" t="s">
        <v>223</v>
      </c>
      <c r="C36" s="68">
        <v>1</v>
      </c>
      <c r="D36" s="160">
        <v>10</v>
      </c>
      <c r="E36" s="160">
        <v>6</v>
      </c>
      <c r="F36" s="162">
        <v>5000</v>
      </c>
      <c r="G36" s="162"/>
    </row>
    <row r="37" spans="1:7" s="68" customFormat="1" ht="15">
      <c r="A37" s="68">
        <v>7</v>
      </c>
      <c r="B37" s="68" t="s">
        <v>224</v>
      </c>
      <c r="C37" s="68">
        <v>1</v>
      </c>
      <c r="D37" s="160">
        <v>15</v>
      </c>
      <c r="E37" s="160">
        <v>9</v>
      </c>
      <c r="F37" s="162">
        <v>2000</v>
      </c>
      <c r="G37" s="162"/>
    </row>
    <row r="38" spans="1:7" s="68" customFormat="1" ht="15">
      <c r="A38" s="68">
        <v>8</v>
      </c>
      <c r="B38" s="68" t="s">
        <v>224</v>
      </c>
      <c r="C38" s="68">
        <v>1</v>
      </c>
      <c r="D38" s="160">
        <v>15</v>
      </c>
      <c r="E38" s="160">
        <v>9</v>
      </c>
      <c r="F38" s="162">
        <v>2000</v>
      </c>
      <c r="G38" s="162"/>
    </row>
    <row r="39" spans="1:7" s="68" customFormat="1" ht="15">
      <c r="A39" s="68">
        <v>19</v>
      </c>
      <c r="B39" s="68" t="s">
        <v>225</v>
      </c>
      <c r="C39" s="68">
        <v>1</v>
      </c>
      <c r="D39" s="160">
        <v>30</v>
      </c>
      <c r="E39" s="160">
        <v>9</v>
      </c>
      <c r="F39" s="162">
        <v>3000</v>
      </c>
      <c r="G39" s="162"/>
    </row>
    <row r="40" spans="1:7" s="68" customFormat="1" ht="15">
      <c r="A40" s="68">
        <v>31</v>
      </c>
      <c r="B40" s="68" t="s">
        <v>226</v>
      </c>
      <c r="C40" s="68">
        <v>1</v>
      </c>
      <c r="D40" s="160">
        <v>10</v>
      </c>
      <c r="E40" s="160">
        <v>2</v>
      </c>
      <c r="F40" s="162">
        <v>3000</v>
      </c>
      <c r="G40" s="162"/>
    </row>
    <row r="41" spans="1:7" s="68" customFormat="1" ht="15">
      <c r="A41" s="68">
        <v>33</v>
      </c>
      <c r="B41" s="68" t="s">
        <v>227</v>
      </c>
      <c r="C41" s="68">
        <v>1</v>
      </c>
      <c r="D41" s="160">
        <v>25</v>
      </c>
      <c r="E41" s="160">
        <v>25</v>
      </c>
      <c r="F41" s="162">
        <v>1800</v>
      </c>
      <c r="G41" s="162"/>
    </row>
    <row r="42" spans="1:7" s="68" customFormat="1" ht="15">
      <c r="A42" s="68">
        <v>34</v>
      </c>
      <c r="B42" s="68" t="s">
        <v>228</v>
      </c>
      <c r="C42" s="68">
        <v>1</v>
      </c>
      <c r="D42" s="160">
        <v>10</v>
      </c>
      <c r="E42" s="160">
        <v>11</v>
      </c>
      <c r="F42" s="162">
        <v>2800</v>
      </c>
      <c r="G42" s="162"/>
    </row>
    <row r="43" spans="1:7" s="68" customFormat="1" ht="15">
      <c r="A43" s="68">
        <v>35</v>
      </c>
      <c r="B43" s="68" t="s">
        <v>229</v>
      </c>
      <c r="C43" s="68">
        <v>1</v>
      </c>
      <c r="D43" s="160">
        <v>10</v>
      </c>
      <c r="E43" s="160">
        <v>11</v>
      </c>
      <c r="F43" s="162">
        <v>1200</v>
      </c>
      <c r="G43" s="162"/>
    </row>
    <row r="44" spans="1:7" s="68" customFormat="1" ht="15">
      <c r="A44" s="68">
        <v>36</v>
      </c>
      <c r="B44" s="68" t="s">
        <v>230</v>
      </c>
      <c r="C44" s="68">
        <v>1</v>
      </c>
      <c r="D44" s="160">
        <v>10</v>
      </c>
      <c r="E44" s="160">
        <v>11</v>
      </c>
      <c r="F44" s="162">
        <v>4200</v>
      </c>
      <c r="G44" s="162"/>
    </row>
    <row r="45" spans="1:7" s="68" customFormat="1" ht="15">
      <c r="A45" s="68">
        <v>37</v>
      </c>
      <c r="B45" s="68" t="s">
        <v>231</v>
      </c>
      <c r="C45" s="68">
        <v>1</v>
      </c>
      <c r="D45" s="160">
        <v>3</v>
      </c>
      <c r="E45" s="160">
        <v>4</v>
      </c>
      <c r="F45" s="162">
        <v>2600</v>
      </c>
      <c r="G45" s="162"/>
    </row>
    <row r="46" spans="1:7" s="68" customFormat="1" ht="15">
      <c r="A46" s="68">
        <v>38</v>
      </c>
      <c r="B46" s="68" t="s">
        <v>232</v>
      </c>
      <c r="C46" s="68">
        <v>1</v>
      </c>
      <c r="D46" s="160">
        <v>25</v>
      </c>
      <c r="E46" s="160">
        <v>24</v>
      </c>
      <c r="F46" s="162">
        <v>1200</v>
      </c>
      <c r="G46" s="162"/>
    </row>
    <row r="47" spans="4:7" s="68" customFormat="1" ht="15">
      <c r="D47" s="160"/>
      <c r="E47" s="160"/>
      <c r="F47" s="162">
        <f>SUM(F36:F46)</f>
        <v>28800</v>
      </c>
      <c r="G47" s="162"/>
    </row>
    <row r="48" spans="1:7" s="68" customFormat="1" ht="15">
      <c r="A48" s="68" t="s">
        <v>233</v>
      </c>
      <c r="D48" s="160"/>
      <c r="E48" s="160"/>
      <c r="F48" s="162"/>
      <c r="G48" s="162"/>
    </row>
    <row r="49" spans="1:8" s="68" customFormat="1" ht="15">
      <c r="A49" s="68">
        <v>39</v>
      </c>
      <c r="B49" s="68" t="s">
        <v>234</v>
      </c>
      <c r="C49" s="68">
        <v>1</v>
      </c>
      <c r="D49" s="160">
        <v>60</v>
      </c>
      <c r="E49" s="160">
        <v>40</v>
      </c>
      <c r="F49" s="162">
        <v>500000</v>
      </c>
      <c r="G49" s="162">
        <v>0</v>
      </c>
      <c r="H49" s="68" t="s">
        <v>235</v>
      </c>
    </row>
    <row r="50" spans="4:7" s="68" customFormat="1" ht="15">
      <c r="D50" s="160"/>
      <c r="E50" s="160"/>
      <c r="F50" s="162"/>
      <c r="G50" s="162"/>
    </row>
    <row r="51" spans="4:7" s="68" customFormat="1" ht="15">
      <c r="D51" s="160"/>
      <c r="E51" s="160"/>
      <c r="F51" s="162"/>
      <c r="G51" s="162"/>
    </row>
    <row r="52" spans="4:7" s="68" customFormat="1" ht="15">
      <c r="D52" s="160"/>
      <c r="E52" s="160"/>
      <c r="F52" s="162"/>
      <c r="G52" s="162"/>
    </row>
    <row r="53" spans="4:7" ht="12.75">
      <c r="D53" s="1"/>
      <c r="E53" s="1"/>
      <c r="F53" s="163"/>
      <c r="G53" s="163"/>
    </row>
    <row r="54" spans="4:7" ht="12.75">
      <c r="D54" s="1"/>
      <c r="E54" s="1"/>
      <c r="F54" s="163"/>
      <c r="G54" s="163"/>
    </row>
    <row r="55" spans="4:7" ht="12.75">
      <c r="D55" s="1"/>
      <c r="E55" s="1"/>
      <c r="F55" s="163"/>
      <c r="G55" s="163"/>
    </row>
    <row r="56" spans="4:7" ht="12.75">
      <c r="D56" s="1"/>
      <c r="E56" s="1"/>
      <c r="F56" s="163"/>
      <c r="G56" s="163"/>
    </row>
    <row r="57" spans="4:7" ht="12.75">
      <c r="D57" s="1"/>
      <c r="E57" s="1"/>
      <c r="F57" s="163"/>
      <c r="G57" s="163"/>
    </row>
    <row r="58" spans="4:7" ht="12.75">
      <c r="D58" s="1"/>
      <c r="E58" s="1"/>
      <c r="F58" s="163"/>
      <c r="G58" s="163"/>
    </row>
    <row r="59" spans="4:7" ht="12.75">
      <c r="D59" s="1"/>
      <c r="E59" s="1"/>
      <c r="F59" s="163"/>
      <c r="G59" s="163"/>
    </row>
    <row r="60" spans="4:7" ht="12.75">
      <c r="D60" s="1"/>
      <c r="E60" s="1"/>
      <c r="F60" s="163"/>
      <c r="G60" s="16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E10" sqref="E10"/>
    </sheetView>
  </sheetViews>
  <sheetFormatPr defaultColWidth="9.140625" defaultRowHeight="12.75"/>
  <sheetData>
    <row r="1" ht="12.75">
      <c r="A1" s="7"/>
    </row>
    <row r="2" spans="5:6" ht="12.75">
      <c r="E2" s="72"/>
      <c r="F2" s="72"/>
    </row>
    <row r="3" spans="5:6" ht="12.75">
      <c r="E3" s="73"/>
      <c r="F3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 Hansen</cp:lastModifiedBy>
  <cp:lastPrinted>2016-01-19T22:13:15Z</cp:lastPrinted>
  <dcterms:created xsi:type="dcterms:W3CDTF">2008-04-30T20:27:51Z</dcterms:created>
  <dcterms:modified xsi:type="dcterms:W3CDTF">2016-02-10T22:27:20Z</dcterms:modified>
  <cp:category/>
  <cp:version/>
  <cp:contentType/>
  <cp:contentStatus/>
</cp:coreProperties>
</file>