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500" yWindow="320" windowWidth="20740" windowHeight="9740" activeTab="0"/>
  </bookViews>
  <sheets>
    <sheet name="FCR FY13 Budget" sheetId="1" r:id="rId1"/>
    <sheet name="High Meadows" sheetId="2" r:id="rId2"/>
  </sheets>
  <definedNames>
    <definedName name="_xlnm.Print_Area" localSheetId="0">'FCR FY13 Budget'!$A$2:$M$168</definedName>
  </definedNames>
  <calcPr fullCalcOnLoad="1"/>
</workbook>
</file>

<file path=xl/comments1.xml><?xml version="1.0" encoding="utf-8"?>
<comments xmlns="http://schemas.openxmlformats.org/spreadsheetml/2006/main">
  <authors>
    <author>The Bryants</author>
  </authors>
  <commentList>
    <comment ref="M152" authorId="0">
      <text>
        <r>
          <rPr>
            <b/>
            <sz val="9"/>
            <rFont val="Tahoma"/>
            <family val="2"/>
          </rPr>
          <t>The Bryants:</t>
        </r>
        <r>
          <rPr>
            <sz val="9"/>
            <rFont val="Tahoma"/>
            <family val="2"/>
          </rPr>
          <t xml:space="preserve">
The $100/lot in assessment is allocated 100% to reserves.</t>
        </r>
      </text>
    </comment>
    <comment ref="H10" authorId="0">
      <text>
        <r>
          <rPr>
            <b/>
            <sz val="9"/>
            <rFont val="Tahoma"/>
            <family val="2"/>
          </rPr>
          <t>The Bryants:</t>
        </r>
        <r>
          <rPr>
            <sz val="9"/>
            <rFont val="Tahoma"/>
            <family val="2"/>
          </rPr>
          <t xml:space="preserve">
$100 of the assessment
is allocated to reserves.</t>
        </r>
      </text>
    </comment>
    <comment ref="H11" authorId="0">
      <text>
        <r>
          <rPr>
            <b/>
            <sz val="9"/>
            <rFont val="Tahoma"/>
            <family val="2"/>
          </rPr>
          <t>The Bryants:</t>
        </r>
        <r>
          <rPr>
            <sz val="9"/>
            <rFont val="Tahoma"/>
            <family val="2"/>
          </rPr>
          <t xml:space="preserve">
$100 of the assessment is allocated to reserves.</t>
        </r>
      </text>
    </comment>
  </commentList>
</comments>
</file>

<file path=xl/sharedStrings.xml><?xml version="1.0" encoding="utf-8"?>
<sst xmlns="http://schemas.openxmlformats.org/spreadsheetml/2006/main" count="271" uniqueCount="215">
  <si>
    <t>Ordinary Income/Expense</t>
  </si>
  <si>
    <t>Income</t>
  </si>
  <si>
    <t>4000 · Assessments</t>
  </si>
  <si>
    <t>4010 · Improved Lots</t>
  </si>
  <si>
    <t>4020 · Unimproved Lots</t>
  </si>
  <si>
    <t>Total 4000 · Assessments</t>
  </si>
  <si>
    <t>4100 · Road Easements</t>
  </si>
  <si>
    <t>4800 · High Meadow Fees</t>
  </si>
  <si>
    <t>4805 · Watson Property Fees</t>
  </si>
  <si>
    <t>Total Income</t>
  </si>
  <si>
    <t>Expense</t>
  </si>
  <si>
    <t>6100 · Caretaker &amp; Help</t>
  </si>
  <si>
    <t>6110 · Wages</t>
  </si>
  <si>
    <t>6120 · Payroll Taxes</t>
  </si>
  <si>
    <t>6130 · Health Insurance</t>
  </si>
  <si>
    <t>6150 · Travel Allowance</t>
  </si>
  <si>
    <t>6160 · Retirement expense</t>
  </si>
  <si>
    <t>6570 · Hired Help Wages</t>
  </si>
  <si>
    <t>Total 6100 · Caretaker &amp; Help</t>
  </si>
  <si>
    <t>6200 · Ranch House</t>
  </si>
  <si>
    <t>6230 · Maintenance</t>
  </si>
  <si>
    <t>6240 · Improvements</t>
  </si>
  <si>
    <t>Total 6200 · Ranch House</t>
  </si>
  <si>
    <t>6320 · Electricity</t>
  </si>
  <si>
    <t>6330 · Telephone</t>
  </si>
  <si>
    <t>6340 · Maintenance</t>
  </si>
  <si>
    <t>6360 · Small Tools &amp; Equipment</t>
  </si>
  <si>
    <t>6370 · Supplies - expendable</t>
  </si>
  <si>
    <t>Total 6300 · Equipment Shed</t>
  </si>
  <si>
    <t>6500 · Beautification Committee</t>
  </si>
  <si>
    <t>Total 6500 · Beautification Committee</t>
  </si>
  <si>
    <t>6700 · Roads Committee</t>
  </si>
  <si>
    <t>6710 · FCR- Gravel</t>
  </si>
  <si>
    <t>6730 · FCR- Mag Chlor</t>
  </si>
  <si>
    <t>6760 · Equipment Rentals</t>
  </si>
  <si>
    <t>6790 · Road Sand</t>
  </si>
  <si>
    <t>Total 6700 · Roads Committee</t>
  </si>
  <si>
    <t>6900 · Utilities Committee</t>
  </si>
  <si>
    <t>6910 · Electricity - pumps</t>
  </si>
  <si>
    <t>6915 · Scada phone</t>
  </si>
  <si>
    <t>6920 · Water Tests</t>
  </si>
  <si>
    <t>6940 · System Repairs</t>
  </si>
  <si>
    <t>6950 · System Improvements</t>
  </si>
  <si>
    <t>6960 · Consultants</t>
  </si>
  <si>
    <t>6980 · Training</t>
  </si>
  <si>
    <t>Total 6900 · Utilities Committee</t>
  </si>
  <si>
    <t>7000 · Common Property</t>
  </si>
  <si>
    <t>7010 · Beetle Control - Sevin</t>
  </si>
  <si>
    <t>7030 · Weed &amp; Pest Control</t>
  </si>
  <si>
    <t>Total 7000 · Common Property</t>
  </si>
  <si>
    <t>7100 · Equipment Operations</t>
  </si>
  <si>
    <t>7110 · Fuels, Lubricants &amp; Filters</t>
  </si>
  <si>
    <t>7120 · Licenses and Permits</t>
  </si>
  <si>
    <t>7130 · Grader Repairs &amp; Maintenance</t>
  </si>
  <si>
    <t>7160 · Backhoe Repairs &amp; Maintenance</t>
  </si>
  <si>
    <t>7170 · PickUp Repairs &amp; Maintenance</t>
  </si>
  <si>
    <t>7175 · Tractor Repairs &amp; Maintenance</t>
  </si>
  <si>
    <t>Total 7100 · Equipment Operations</t>
  </si>
  <si>
    <t>7200 · Services</t>
  </si>
  <si>
    <t>7220 · Accounting</t>
  </si>
  <si>
    <t>7230 · Dumpsters</t>
  </si>
  <si>
    <t>Total 7200 · Services</t>
  </si>
  <si>
    <t>7300 · Activities</t>
  </si>
  <si>
    <t>7310 · Annual Meeting</t>
  </si>
  <si>
    <t>Total 7300 · Activities</t>
  </si>
  <si>
    <t>7400 · Board Operations</t>
  </si>
  <si>
    <t>7410 · Prof./web page/Legal Fees</t>
  </si>
  <si>
    <t>7420 · Administrative</t>
  </si>
  <si>
    <t>7430 · Discretionary Payments-Bonus</t>
  </si>
  <si>
    <t>Total 7400 · Board Operations</t>
  </si>
  <si>
    <t>Total Expense</t>
  </si>
  <si>
    <t>Net Ordinary Income</t>
  </si>
  <si>
    <t>7070 - Signs</t>
  </si>
  <si>
    <t>7225 - Finance Charges</t>
  </si>
  <si>
    <t>Acct.</t>
  </si>
  <si>
    <t>Desc</t>
  </si>
  <si>
    <t>alloc %</t>
  </si>
  <si>
    <t>Caretaker / Help</t>
  </si>
  <si>
    <t>Equip Shed</t>
  </si>
  <si>
    <t>Equip Opns</t>
  </si>
  <si>
    <t xml:space="preserve">Road Comm. </t>
  </si>
  <si>
    <t>Road Equip Deprec</t>
  </si>
  <si>
    <t>Dumpsters</t>
  </si>
  <si>
    <t>Grand Total</t>
  </si>
  <si>
    <t>Pct 4Houses/104 total</t>
  </si>
  <si>
    <t>High Meadows Assessment</t>
  </si>
  <si>
    <t xml:space="preserve"> </t>
  </si>
  <si>
    <t>7240 · Property, Auto, Equip Insurance</t>
  </si>
  <si>
    <t>7140 · Dump Truck Repairs &amp; Maintenance</t>
  </si>
  <si>
    <t>6750 - Culverts</t>
  </si>
  <si>
    <t>7040 · Forest Management</t>
  </si>
  <si>
    <t>7330 · Special Events</t>
  </si>
  <si>
    <t>4300 - Misc. Income</t>
  </si>
  <si>
    <t>4400 - Late Fees</t>
  </si>
  <si>
    <t>6300 · Equip. Shed / Mailboxes</t>
  </si>
  <si>
    <t>4320 - Interest Income</t>
  </si>
  <si>
    <t xml:space="preserve">TOTAL </t>
  </si>
  <si>
    <t>Subtotal</t>
  </si>
  <si>
    <t>50% of subtotal</t>
  </si>
  <si>
    <t>$288,000 over 15 years</t>
  </si>
  <si>
    <t>(need to fill in budget amt and calculate per allocation)</t>
  </si>
  <si>
    <t>Bank of San Juans Op Acct.</t>
  </si>
  <si>
    <t>Budget</t>
  </si>
  <si>
    <t>HMR</t>
  </si>
  <si>
    <t>Portion</t>
  </si>
  <si>
    <t>Watson</t>
  </si>
  <si>
    <t>Pct 1/101 total</t>
  </si>
  <si>
    <t>High Meadows and Watson Property Assessment Calculations</t>
  </si>
  <si>
    <t>4300 - Misc. Income - Other</t>
  </si>
  <si>
    <t>6561 - Payroll Expense</t>
  </si>
  <si>
    <t>6140 · Worker's Compensation</t>
  </si>
  <si>
    <t>6510 · Plants and tools</t>
  </si>
  <si>
    <t>7210 · General &amp; D.O Liability Insurance</t>
  </si>
  <si>
    <t>6770 - Signs</t>
  </si>
  <si>
    <t xml:space="preserve">   6620 Furniture</t>
  </si>
  <si>
    <t xml:space="preserve">   6630 Boat storage Materials</t>
  </si>
  <si>
    <t xml:space="preserve">   6640 Signs</t>
  </si>
  <si>
    <t xml:space="preserve">  6820 Administrative supplies/meetings</t>
  </si>
  <si>
    <t xml:space="preserve">  6810 Mitigation Projects </t>
  </si>
  <si>
    <t>7801 · Water System Note Payments</t>
  </si>
  <si>
    <t>OTHER CASH FLOW ACTIVITIES</t>
  </si>
  <si>
    <t>NET END OF FISCAL YEAR ESTIMATED CASH</t>
  </si>
  <si>
    <t>6970 · Memberships/ System Fees</t>
  </si>
  <si>
    <t>Total 6600 - Lake Committee</t>
  </si>
  <si>
    <t>6800 -  Firewise</t>
  </si>
  <si>
    <t>Total 6800 - Firewise Program</t>
  </si>
  <si>
    <t>Reserve Account</t>
  </si>
  <si>
    <t>Current FY</t>
  </si>
  <si>
    <t>Rates</t>
  </si>
  <si>
    <t>Proposed Yr</t>
  </si>
  <si>
    <t>FISCAL YEAR 20XX-YY</t>
  </si>
  <si>
    <t>6520 - Cleanup Day</t>
  </si>
  <si>
    <t>7910 · Testing/Inspections</t>
  </si>
  <si>
    <t>Total 7900 · Dam Committee</t>
  </si>
  <si>
    <t>7700 · Note Interest Expense</t>
  </si>
  <si>
    <t>7920 · Misc Dam Expense</t>
  </si>
  <si>
    <t>7445 · AED Fees</t>
  </si>
  <si>
    <t xml:space="preserve">   6690 Misc Lake Expense</t>
  </si>
  <si>
    <t>4335 - Designated Grants Received</t>
  </si>
  <si>
    <t xml:space="preserve">Planned for Fall 2014 </t>
  </si>
  <si>
    <t>Relocate SCADA PC to Upper System PWT BLD</t>
  </si>
  <si>
    <t>Well-2 Rehabilitation Project</t>
  </si>
  <si>
    <t>Replace existing SCADA system components for Wells 1 &amp; 2 and central monitoring station</t>
  </si>
  <si>
    <t>Replace existing fire hydrant</t>
  </si>
  <si>
    <t>Can't measure water level unless SCADA system is operating</t>
  </si>
  <si>
    <t>2014-15</t>
  </si>
  <si>
    <t>7935 Equipment rental</t>
  </si>
  <si>
    <t>supplies &amp; food</t>
  </si>
  <si>
    <t>6990 · Utilities  Misc.</t>
  </si>
  <si>
    <t>Utilities</t>
  </si>
  <si>
    <t>Dam Committee</t>
  </si>
  <si>
    <t>7915 · Maintenance</t>
  </si>
  <si>
    <t>Water Engineer Consultants</t>
  </si>
  <si>
    <t>7802 · Spillway Diversion Note Payments</t>
  </si>
  <si>
    <t>2003 Notes to Members</t>
  </si>
  <si>
    <t>FALLS CREEK RANCH ASSN. BUDGET 2014-2015</t>
  </si>
  <si>
    <t>OPERATING BUDGET</t>
  </si>
  <si>
    <t>Bookkeeper $3150; Reserve Study $3400</t>
  </si>
  <si>
    <t xml:space="preserve">Thompson mine access </t>
  </si>
  <si>
    <t xml:space="preserve">Employment contract: $6900 </t>
  </si>
  <si>
    <t xml:space="preserve">FUI + SUI + Pinnacol   </t>
  </si>
  <si>
    <t>Required training travel</t>
  </si>
  <si>
    <t>Employment contract: 7% of wages</t>
  </si>
  <si>
    <t xml:space="preserve">Payroll Dept fee </t>
  </si>
  <si>
    <t>Caretaker &amp; emergency phones</t>
  </si>
  <si>
    <t>$50/mo bacteriological tests all wells;$7000 estimate state mandate tests for 2015</t>
  </si>
  <si>
    <t>bleach &amp; reagent supplies</t>
  </si>
  <si>
    <t>Required for renewal of water licenses for Ray and Eb</t>
  </si>
  <si>
    <t>Source water protection plan expense</t>
  </si>
  <si>
    <t>Beetle trees</t>
  </si>
  <si>
    <t>2015: 10% increase per agent</t>
  </si>
  <si>
    <t>2015: WM 6-7% increase; Ash removal: 400</t>
  </si>
  <si>
    <t>2015: 10% increase per agent (rolling stock, house, shed)</t>
  </si>
  <si>
    <t>HOA fees: $265 and Legal $8000</t>
  </si>
  <si>
    <t>Ray - July performance bonus</t>
  </si>
  <si>
    <t>Seed south Dam face</t>
  </si>
  <si>
    <t>Year 3 Note Payoff</t>
  </si>
  <si>
    <t>Year 1 Note Payoff</t>
  </si>
  <si>
    <t>Renewal fee</t>
  </si>
  <si>
    <t>6380 · Sand Shed</t>
  </si>
  <si>
    <t>7940 · CIPP</t>
  </si>
  <si>
    <t>Based Timberline Electric quote.</t>
  </si>
  <si>
    <t>Two existing fire hydrants need to be replaced due to age and mechanical issues</t>
  </si>
  <si>
    <t>91</t>
  </si>
  <si>
    <t>9</t>
  </si>
  <si>
    <t>Estimate Water Usage Fees</t>
  </si>
  <si>
    <t>Annual Service Fee: $300 x 101 users (100 lots, 1 stable)</t>
  </si>
  <si>
    <t>Emergency rentals (snow, water truck, etc.)</t>
  </si>
  <si>
    <t xml:space="preserve">$348 Phone and new Internet service when system is moved </t>
  </si>
  <si>
    <t>Disinfection Notes Year 3; Spillway Notes Years 1,2,3,4, 5</t>
  </si>
  <si>
    <t>7925 · Spillway Diversion</t>
  </si>
  <si>
    <t>7930 Staff Gauge</t>
  </si>
  <si>
    <t>Install new lower tank level sight gauge</t>
  </si>
  <si>
    <t>FY2014-15</t>
  </si>
  <si>
    <t>4225 - Water Billing Service Fee</t>
  </si>
  <si>
    <t>4250 - Water Billing Usage Fee</t>
  </si>
  <si>
    <t xml:space="preserve">   6610 Fish</t>
  </si>
  <si>
    <t>6600 - Lake Committee</t>
  </si>
  <si>
    <t>6925 - Chemicals</t>
  </si>
  <si>
    <t>7900 · Dam Committee</t>
  </si>
  <si>
    <t>7800 · Annual Reserve Contribution</t>
  </si>
  <si>
    <t>Total Reserve payments</t>
  </si>
  <si>
    <t>Reserve BUDGET</t>
  </si>
  <si>
    <t>Reserve Income/Expense</t>
  </si>
  <si>
    <t>4001 · Reserve Budget Income</t>
  </si>
  <si>
    <t>4030 · Reserve Carry Forward</t>
  </si>
  <si>
    <t>4035 · Reserve Income</t>
  </si>
  <si>
    <t>4200 · Reserve Interest Income</t>
  </si>
  <si>
    <t>4001 · Reserve Budget Income - Other</t>
  </si>
  <si>
    <t>Total · Reserve Budget Income</t>
  </si>
  <si>
    <t>Net Reserve Income</t>
  </si>
  <si>
    <t>10% of base assessment plus $100/lot; water usage fees</t>
  </si>
  <si>
    <r>
      <t xml:space="preserve">As of: </t>
    </r>
    <r>
      <rPr>
        <b/>
        <sz val="12"/>
        <color indexed="10"/>
        <rFont val="Arial"/>
        <family val="2"/>
      </rPr>
      <t xml:space="preserve"> July 1, 2014</t>
    </r>
  </si>
  <si>
    <t>Bank of San Juans Reserve Acct.</t>
  </si>
  <si>
    <t xml:space="preserve"> Budget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</si>
</sst>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;\-#,##0.0"/>
    <numFmt numFmtId="169" formatCode="#,##0;\-#,##0"/>
    <numFmt numFmtId="170" formatCode="_(&quot;$&quot;* #,##0.0000_);_(&quot;$&quot;* \(#,##0.0000\);_(&quot;$&quot;* &quot;-&quot;??_);_(@_)"/>
    <numFmt numFmtId="171" formatCode="&quot;$&quot;#,##0"/>
    <numFmt numFmtId="172" formatCode="0.0"/>
    <numFmt numFmtId="173" formatCode="&quot;$&quot;#,##0.00"/>
    <numFmt numFmtId="174" formatCode="_(* #,##0.0_);_(* \(#,##0.0\);_(* &quot;-&quot;?_);_(@_)"/>
    <numFmt numFmtId="175" formatCode="_(* #,##0.0_);_(* \(#,##0.0\);_(* &quot;-&quot;??_);_(@_)"/>
    <numFmt numFmtId="176" formatCode="_(* #,##0_);_(* \(#,##0\);_(* &quot;-&quot;??_);_(@_)"/>
    <numFmt numFmtId="177" formatCode="_-&quot;$&quot;* #,##0.00_-;_-&quot;$&quot;* \(#,##0.00\)_-;_-&quot;$&quot;* &quot;-&quot;??;_-@_-"/>
    <numFmt numFmtId="178" formatCode="_(&quot;$&quot;* #,##0.0_);_(&quot;$&quot;* \(#,##0.0\);_(&quot;$&quot;* &quot;-&quot;?_);_(@_)"/>
    <numFmt numFmtId="179" formatCode="0.0%"/>
  </numFmts>
  <fonts count="58">
    <font>
      <sz val="10"/>
      <name val="Arial"/>
      <family val="0"/>
    </font>
    <font>
      <b/>
      <sz val="10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Accounting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9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67" fontId="9" fillId="0" borderId="0" xfId="44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7" fontId="9" fillId="0" borderId="0" xfId="44" applyNumberFormat="1" applyFont="1" applyFill="1" applyAlignment="1" applyProtection="1">
      <alignment/>
      <protection locked="0"/>
    </xf>
    <xf numFmtId="167" fontId="9" fillId="0" borderId="0" xfId="44" applyNumberFormat="1" applyFont="1" applyFill="1" applyBorder="1" applyAlignment="1" applyProtection="1">
      <alignment/>
      <protection locked="0"/>
    </xf>
    <xf numFmtId="167" fontId="9" fillId="0" borderId="0" xfId="44" applyNumberFormat="1" applyFon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67" fontId="9" fillId="0" borderId="10" xfId="44" applyNumberFormat="1" applyFont="1" applyFill="1" applyBorder="1" applyAlignment="1" applyProtection="1">
      <alignment/>
      <protection locked="0"/>
    </xf>
    <xf numFmtId="167" fontId="8" fillId="0" borderId="0" xfId="44" applyNumberFormat="1" applyFont="1" applyFill="1" applyAlignment="1" applyProtection="1">
      <alignment/>
      <protection locked="0"/>
    </xf>
    <xf numFmtId="167" fontId="8" fillId="0" borderId="0" xfId="44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7" fontId="8" fillId="0" borderId="0" xfId="44" applyNumberFormat="1" applyFont="1" applyFill="1" applyBorder="1" applyAlignment="1" applyProtection="1">
      <alignment horizontal="center"/>
      <protection locked="0"/>
    </xf>
    <xf numFmtId="167" fontId="8" fillId="0" borderId="0" xfId="44" applyNumberFormat="1" applyFont="1" applyFill="1" applyAlignment="1" applyProtection="1">
      <alignment horizontal="center"/>
      <protection locked="0"/>
    </xf>
    <xf numFmtId="167" fontId="8" fillId="0" borderId="10" xfId="44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67" fontId="9" fillId="0" borderId="0" xfId="44" applyNumberFormat="1" applyFont="1" applyFill="1" applyBorder="1" applyAlignment="1" applyProtection="1">
      <alignment/>
      <protection locked="0"/>
    </xf>
    <xf numFmtId="49" fontId="9" fillId="0" borderId="0" xfId="44" applyNumberFormat="1" applyFont="1" applyFill="1" applyAlignment="1" applyProtection="1">
      <alignment horizontal="right"/>
      <protection locked="0"/>
    </xf>
    <xf numFmtId="167" fontId="9" fillId="0" borderId="0" xfId="44" applyNumberFormat="1" applyFont="1" applyFill="1" applyAlignment="1" applyProtection="1">
      <alignment/>
      <protection locked="0"/>
    </xf>
    <xf numFmtId="42" fontId="9" fillId="0" borderId="0" xfId="44" applyNumberFormat="1" applyFont="1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9" fontId="6" fillId="0" borderId="0" xfId="59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49" fontId="1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167" fontId="8" fillId="0" borderId="11" xfId="44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167" fontId="9" fillId="0" borderId="10" xfId="44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7" fontId="9" fillId="0" borderId="0" xfId="44" applyNumberFormat="1" applyFont="1" applyFill="1" applyAlignment="1" applyProtection="1">
      <alignment/>
      <protection/>
    </xf>
    <xf numFmtId="167" fontId="0" fillId="0" borderId="0" xfId="44" applyNumberFormat="1" applyFont="1" applyAlignment="1">
      <alignment/>
    </xf>
    <xf numFmtId="167" fontId="0" fillId="32" borderId="0" xfId="44" applyNumberFormat="1" applyFont="1" applyFill="1" applyAlignment="1">
      <alignment/>
    </xf>
    <xf numFmtId="167" fontId="5" fillId="32" borderId="0" xfId="44" applyNumberFormat="1" applyFont="1" applyFill="1" applyAlignment="1">
      <alignment/>
    </xf>
    <xf numFmtId="167" fontId="14" fillId="0" borderId="0" xfId="44" applyNumberFormat="1" applyFont="1" applyAlignment="1">
      <alignment/>
    </xf>
    <xf numFmtId="9" fontId="5" fillId="0" borderId="0" xfId="59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67" fontId="5" fillId="0" borderId="0" xfId="44" applyNumberFormat="1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167" fontId="8" fillId="32" borderId="13" xfId="44" applyNumberFormat="1" applyFont="1" applyFill="1" applyBorder="1" applyAlignment="1" applyProtection="1">
      <alignment/>
      <protection/>
    </xf>
    <xf numFmtId="167" fontId="8" fillId="0" borderId="0" xfId="44" applyNumberFormat="1" applyFont="1" applyFill="1" applyAlignment="1" applyProtection="1">
      <alignment horizontal="center"/>
      <protection/>
    </xf>
    <xf numFmtId="41" fontId="9" fillId="0" borderId="0" xfId="44" applyNumberFormat="1" applyFont="1" applyFill="1" applyAlignment="1" applyProtection="1">
      <alignment/>
      <protection locked="0"/>
    </xf>
    <xf numFmtId="167" fontId="16" fillId="0" borderId="0" xfId="44" applyNumberFormat="1" applyFont="1" applyFill="1" applyAlignment="1" applyProtection="1">
      <alignment/>
      <protection locked="0"/>
    </xf>
    <xf numFmtId="9" fontId="0" fillId="0" borderId="0" xfId="0" applyNumberFormat="1" applyAlignment="1">
      <alignment/>
    </xf>
    <xf numFmtId="167" fontId="8" fillId="0" borderId="10" xfId="44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/>
    </xf>
    <xf numFmtId="0" fontId="19" fillId="0" borderId="0" xfId="0" applyNumberFormat="1" applyFont="1" applyAlignment="1" applyProtection="1">
      <alignment/>
      <protection locked="0"/>
    </xf>
    <xf numFmtId="167" fontId="8" fillId="0" borderId="0" xfId="44" applyNumberFormat="1" applyFont="1" applyFill="1" applyAlignment="1" applyProtection="1">
      <alignment/>
      <protection/>
    </xf>
    <xf numFmtId="167" fontId="8" fillId="0" borderId="0" xfId="44" applyNumberFormat="1" applyFont="1" applyFill="1" applyBorder="1" applyAlignment="1" applyProtection="1">
      <alignment/>
      <protection/>
    </xf>
    <xf numFmtId="167" fontId="8" fillId="0" borderId="10" xfId="44" applyNumberFormat="1" applyFont="1" applyFill="1" applyBorder="1" applyAlignment="1" applyProtection="1">
      <alignment/>
      <protection/>
    </xf>
    <xf numFmtId="167" fontId="8" fillId="0" borderId="14" xfId="44" applyNumberFormat="1" applyFont="1" applyFill="1" applyBorder="1" applyAlignment="1" applyProtection="1">
      <alignment/>
      <protection locked="0"/>
    </xf>
    <xf numFmtId="167" fontId="8" fillId="0" borderId="14" xfId="44" applyNumberFormat="1" applyFont="1" applyFill="1" applyBorder="1" applyAlignment="1" applyProtection="1">
      <alignment/>
      <protection/>
    </xf>
    <xf numFmtId="167" fontId="9" fillId="0" borderId="0" xfId="59" applyNumberFormat="1" applyFont="1" applyFill="1" applyAlignment="1" applyProtection="1">
      <alignment/>
      <protection locked="0"/>
    </xf>
    <xf numFmtId="167" fontId="9" fillId="0" borderId="0" xfId="44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4" fontId="9" fillId="0" borderId="0" xfId="44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7" fontId="9" fillId="0" borderId="15" xfId="44" applyNumberFormat="1" applyFont="1" applyFill="1" applyBorder="1" applyAlignment="1" applyProtection="1">
      <alignment/>
      <protection/>
    </xf>
    <xf numFmtId="167" fontId="9" fillId="0" borderId="15" xfId="44" applyNumberFormat="1" applyFont="1" applyFill="1" applyBorder="1" applyAlignment="1" applyProtection="1">
      <alignment/>
      <protection locked="0"/>
    </xf>
    <xf numFmtId="167" fontId="8" fillId="0" borderId="15" xfId="44" applyNumberFormat="1" applyFont="1" applyFill="1" applyBorder="1" applyAlignment="1" applyProtection="1">
      <alignment/>
      <protection/>
    </xf>
    <xf numFmtId="9" fontId="9" fillId="0" borderId="16" xfId="59" applyNumberFormat="1" applyFont="1" applyFill="1" applyBorder="1" applyAlignment="1" applyProtection="1">
      <alignment/>
      <protection locked="0"/>
    </xf>
    <xf numFmtId="167" fontId="8" fillId="0" borderId="16" xfId="44" applyNumberFormat="1" applyFont="1" applyFill="1" applyBorder="1" applyAlignment="1" applyProtection="1">
      <alignment horizontal="center"/>
      <protection locked="0"/>
    </xf>
    <xf numFmtId="9" fontId="8" fillId="0" borderId="16" xfId="44" applyNumberFormat="1" applyFont="1" applyFill="1" applyBorder="1" applyAlignment="1" applyProtection="1">
      <alignment/>
      <protection locked="0"/>
    </xf>
    <xf numFmtId="9" fontId="8" fillId="0" borderId="16" xfId="59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 locked="0"/>
    </xf>
    <xf numFmtId="9" fontId="8" fillId="0" borderId="16" xfId="59" applyNumberFormat="1" applyFont="1" applyFill="1" applyBorder="1" applyAlignment="1" applyProtection="1">
      <alignment horizontal="center"/>
      <protection locked="0"/>
    </xf>
    <xf numFmtId="167" fontId="9" fillId="0" borderId="16" xfId="44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44" applyNumberFormat="1" applyFont="1" applyAlignment="1">
      <alignment/>
    </xf>
    <xf numFmtId="4" fontId="15" fillId="0" borderId="0" xfId="44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9" fontId="8" fillId="0" borderId="16" xfId="59" applyNumberFormat="1" applyFont="1" applyFill="1" applyBorder="1" applyAlignment="1" applyProtection="1">
      <alignment horizontal="center"/>
      <protection/>
    </xf>
    <xf numFmtId="9" fontId="8" fillId="0" borderId="0" xfId="59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>
      <alignment wrapText="1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167" fontId="9" fillId="0" borderId="15" xfId="44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9" fontId="8" fillId="0" borderId="0" xfId="0" applyNumberFormat="1" applyFont="1" applyFill="1" applyAlignment="1">
      <alignment/>
    </xf>
    <xf numFmtId="9" fontId="9" fillId="0" borderId="0" xfId="59" applyNumberFormat="1" applyFont="1" applyFill="1" applyBorder="1" applyAlignment="1" applyProtection="1">
      <alignment/>
      <protection locked="0"/>
    </xf>
    <xf numFmtId="167" fontId="8" fillId="0" borderId="17" xfId="44" applyNumberFormat="1" applyFont="1" applyFill="1" applyBorder="1" applyAlignment="1" applyProtection="1">
      <alignment wrapText="1"/>
      <protection locked="0"/>
    </xf>
    <xf numFmtId="0" fontId="22" fillId="0" borderId="0" xfId="0" applyNumberFormat="1" applyFont="1" applyFill="1" applyAlignment="1" applyProtection="1">
      <alignment/>
      <protection locked="0"/>
    </xf>
    <xf numFmtId="167" fontId="8" fillId="0" borderId="16" xfId="44" applyNumberFormat="1" applyFont="1" applyFill="1" applyBorder="1" applyAlignment="1" applyProtection="1">
      <alignment wrapText="1"/>
      <protection locked="0"/>
    </xf>
    <xf numFmtId="167" fontId="8" fillId="0" borderId="13" xfId="44" applyNumberFormat="1" applyFont="1" applyFill="1" applyBorder="1" applyAlignment="1" applyProtection="1">
      <alignment/>
      <protection/>
    </xf>
    <xf numFmtId="9" fontId="9" fillId="0" borderId="16" xfId="59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5"/>
  <sheetViews>
    <sheetView tabSelected="1" zoomScale="75" zoomScaleNormal="75" zoomScaleSheetLayoutView="100" workbookViewId="0" topLeftCell="A119">
      <selection activeCell="M152" sqref="M152"/>
    </sheetView>
  </sheetViews>
  <sheetFormatPr defaultColWidth="9.140625" defaultRowHeight="12.75"/>
  <cols>
    <col min="1" max="1" width="3.00390625" style="29" customWidth="1"/>
    <col min="2" max="2" width="5.140625" style="30" customWidth="1"/>
    <col min="3" max="4" width="3.00390625" style="31" customWidth="1"/>
    <col min="5" max="5" width="44.00390625" style="31" customWidth="1"/>
    <col min="6" max="6" width="12.8515625" style="31" hidden="1" customWidth="1"/>
    <col min="7" max="7" width="11.8515625" style="7" hidden="1" customWidth="1"/>
    <col min="8" max="8" width="15.140625" style="31" customWidth="1"/>
    <col min="9" max="9" width="2.140625" style="7" customWidth="1"/>
    <col min="10" max="10" width="2.7109375" style="15" customWidth="1"/>
    <col min="11" max="11" width="19.421875" style="15" customWidth="1"/>
    <col min="12" max="12" width="7.7109375" style="104" customWidth="1"/>
    <col min="13" max="13" width="38.140625" style="111" customWidth="1"/>
    <col min="14" max="14" width="3.8515625" style="7" customWidth="1"/>
    <col min="15" max="15" width="13.00390625" style="7" customWidth="1"/>
    <col min="16" max="16" width="22.140625" style="7" customWidth="1"/>
    <col min="17" max="17" width="10.7109375" style="7" customWidth="1"/>
    <col min="18" max="18" width="27.421875" style="7" customWidth="1"/>
    <col min="19" max="16384" width="9.140625" style="7" customWidth="1"/>
  </cols>
  <sheetData>
    <row r="1" ht="6" customHeight="1"/>
    <row r="2" ht="30" customHeight="1">
      <c r="E2" s="87" t="s">
        <v>155</v>
      </c>
    </row>
    <row r="3" ht="15"/>
    <row r="4" spans="1:13" ht="16.5" thickBot="1">
      <c r="A4" s="42"/>
      <c r="B4" s="54" t="s">
        <v>156</v>
      </c>
      <c r="C4" s="44"/>
      <c r="D4" s="45"/>
      <c r="E4" s="45"/>
      <c r="F4" s="45"/>
      <c r="G4" s="6"/>
      <c r="H4" s="45"/>
      <c r="I4" s="6"/>
      <c r="J4" s="24"/>
      <c r="K4" s="24" t="s">
        <v>193</v>
      </c>
      <c r="L4" s="135"/>
      <c r="M4" s="21"/>
    </row>
    <row r="5" spans="1:13" s="9" customFormat="1" ht="17.25" thickBot="1" thickTop="1">
      <c r="A5" s="46"/>
      <c r="B5" s="43"/>
      <c r="C5" s="43"/>
      <c r="D5" s="43"/>
      <c r="E5" s="43"/>
      <c r="F5" s="43"/>
      <c r="G5" s="8"/>
      <c r="H5" s="43"/>
      <c r="I5" s="8"/>
      <c r="J5" s="24"/>
      <c r="K5" s="47" t="s">
        <v>214</v>
      </c>
      <c r="L5" s="105"/>
      <c r="M5" s="112"/>
    </row>
    <row r="6" spans="1:13" s="12" customFormat="1" ht="16.5" thickTop="1">
      <c r="A6" s="48"/>
      <c r="B6" s="49" t="s">
        <v>0</v>
      </c>
      <c r="C6" s="49"/>
      <c r="D6" s="49"/>
      <c r="E6" s="49"/>
      <c r="F6" s="49"/>
      <c r="G6" s="10"/>
      <c r="H6" s="49"/>
      <c r="I6" s="10"/>
      <c r="J6" s="11"/>
      <c r="K6" s="11"/>
      <c r="L6" s="104"/>
      <c r="M6" s="113"/>
    </row>
    <row r="7" spans="1:13" s="12" customFormat="1" ht="15.75">
      <c r="A7" s="48"/>
      <c r="B7" s="49"/>
      <c r="C7" s="49"/>
      <c r="D7" s="49"/>
      <c r="E7" s="49"/>
      <c r="F7" s="49"/>
      <c r="G7" s="10"/>
      <c r="H7" s="49"/>
      <c r="I7" s="10"/>
      <c r="J7" s="11"/>
      <c r="K7" s="11"/>
      <c r="L7" s="104"/>
      <c r="M7" s="113"/>
    </row>
    <row r="8" spans="1:13" ht="25.5" customHeight="1">
      <c r="A8" s="42"/>
      <c r="B8" s="43"/>
      <c r="C8" s="50" t="s">
        <v>1</v>
      </c>
      <c r="D8" s="45"/>
      <c r="E8" s="45"/>
      <c r="F8" s="45" t="s">
        <v>127</v>
      </c>
      <c r="G8" s="6"/>
      <c r="H8" s="45" t="s">
        <v>145</v>
      </c>
      <c r="I8" s="6"/>
      <c r="M8" s="21"/>
    </row>
    <row r="9" spans="1:13" ht="16.5" thickBot="1">
      <c r="A9" s="42"/>
      <c r="B9" s="43"/>
      <c r="C9" s="45"/>
      <c r="D9" s="45" t="s">
        <v>2</v>
      </c>
      <c r="E9" s="45"/>
      <c r="F9" s="52" t="s">
        <v>128</v>
      </c>
      <c r="G9" s="6"/>
      <c r="H9" s="52" t="s">
        <v>128</v>
      </c>
      <c r="I9" s="6"/>
      <c r="M9" s="21" t="s">
        <v>86</v>
      </c>
    </row>
    <row r="10" spans="1:14" ht="15.75">
      <c r="A10" s="42"/>
      <c r="B10" s="43" t="s">
        <v>183</v>
      </c>
      <c r="C10" s="51"/>
      <c r="D10" s="45"/>
      <c r="E10" s="45" t="s">
        <v>3</v>
      </c>
      <c r="F10" s="15">
        <v>3000</v>
      </c>
      <c r="G10" s="6"/>
      <c r="H10" s="15">
        <v>2820</v>
      </c>
      <c r="I10" s="6"/>
      <c r="K10" s="15">
        <f>H10*91</f>
        <v>256620</v>
      </c>
      <c r="L10" s="106"/>
      <c r="M10" s="95"/>
      <c r="N10" s="16" t="s">
        <v>86</v>
      </c>
    </row>
    <row r="11" spans="1:14" ht="16.5" thickBot="1">
      <c r="A11" s="42"/>
      <c r="B11" s="52" t="s">
        <v>184</v>
      </c>
      <c r="C11" s="51"/>
      <c r="D11" s="45"/>
      <c r="E11" s="45" t="s">
        <v>4</v>
      </c>
      <c r="F11" s="15">
        <v>2900</v>
      </c>
      <c r="G11" s="17"/>
      <c r="H11" s="15">
        <v>2720</v>
      </c>
      <c r="I11" s="17"/>
      <c r="J11" s="33"/>
      <c r="K11" s="15">
        <f>H11*9</f>
        <v>24480</v>
      </c>
      <c r="L11" s="106"/>
      <c r="M11" s="95"/>
      <c r="N11" s="7" t="s">
        <v>86</v>
      </c>
    </row>
    <row r="12" spans="1:14" ht="15.75">
      <c r="A12" s="42"/>
      <c r="B12" s="53">
        <f>B11+B10</f>
        <v>100</v>
      </c>
      <c r="C12" s="54"/>
      <c r="D12" s="45" t="s">
        <v>5</v>
      </c>
      <c r="E12" s="45"/>
      <c r="G12" s="6"/>
      <c r="I12" s="6"/>
      <c r="J12" s="15" t="s">
        <v>86</v>
      </c>
      <c r="K12" s="101">
        <f>SUM(K10:K11)</f>
        <v>281100</v>
      </c>
      <c r="L12" s="107"/>
      <c r="M12" s="21"/>
      <c r="N12" s="7" t="s">
        <v>86</v>
      </c>
    </row>
    <row r="13" spans="1:13" ht="33" customHeight="1">
      <c r="A13" s="42"/>
      <c r="B13" s="43"/>
      <c r="C13" s="45"/>
      <c r="D13" s="45" t="s">
        <v>6</v>
      </c>
      <c r="E13" s="45"/>
      <c r="G13" s="6"/>
      <c r="H13" s="45"/>
      <c r="I13" s="6"/>
      <c r="K13" s="15">
        <v>100</v>
      </c>
      <c r="M13" s="21" t="s">
        <v>158</v>
      </c>
    </row>
    <row r="14" spans="1:13" ht="30">
      <c r="A14" s="42"/>
      <c r="B14" s="43"/>
      <c r="C14" s="45"/>
      <c r="D14" s="45" t="s">
        <v>194</v>
      </c>
      <c r="E14" s="45"/>
      <c r="G14" s="6"/>
      <c r="H14" s="45"/>
      <c r="I14" s="6"/>
      <c r="K14" s="15">
        <f>101*300</f>
        <v>30300</v>
      </c>
      <c r="M14" s="21" t="s">
        <v>186</v>
      </c>
    </row>
    <row r="15" spans="1:13" ht="15.75">
      <c r="A15" s="42"/>
      <c r="B15" s="43"/>
      <c r="C15" s="45"/>
      <c r="D15" s="45" t="s">
        <v>195</v>
      </c>
      <c r="E15" s="45"/>
      <c r="G15" s="6"/>
      <c r="H15" s="45"/>
      <c r="I15" s="6"/>
      <c r="K15" s="15">
        <f>(4*3000+8*2000)</f>
        <v>28000</v>
      </c>
      <c r="M15" s="21" t="s">
        <v>185</v>
      </c>
    </row>
    <row r="16" spans="1:13" ht="25.5" customHeight="1">
      <c r="A16" s="42"/>
      <c r="B16" s="43"/>
      <c r="C16" s="45"/>
      <c r="D16" s="45" t="s">
        <v>92</v>
      </c>
      <c r="E16" s="45"/>
      <c r="G16" s="6"/>
      <c r="H16" s="45"/>
      <c r="I16" s="6"/>
      <c r="K16" s="15" t="s">
        <v>86</v>
      </c>
      <c r="M16" s="21" t="s">
        <v>86</v>
      </c>
    </row>
    <row r="17" spans="1:13" ht="25.5" customHeight="1">
      <c r="A17" s="42"/>
      <c r="B17" s="43"/>
      <c r="C17" s="45"/>
      <c r="D17" s="45"/>
      <c r="E17" s="45" t="s">
        <v>108</v>
      </c>
      <c r="F17" s="45"/>
      <c r="G17" s="6"/>
      <c r="H17" s="45"/>
      <c r="I17" s="6"/>
      <c r="M17" s="21"/>
    </row>
    <row r="18" spans="1:13" ht="15.75">
      <c r="A18" s="42"/>
      <c r="B18" s="43"/>
      <c r="C18" s="45"/>
      <c r="D18" s="45"/>
      <c r="E18" s="45" t="s">
        <v>138</v>
      </c>
      <c r="F18" s="45"/>
      <c r="G18" s="6"/>
      <c r="H18" s="45"/>
      <c r="I18" s="6"/>
      <c r="M18" s="21"/>
    </row>
    <row r="19" spans="1:13" ht="25.5" customHeight="1">
      <c r="A19" s="42"/>
      <c r="B19" s="43"/>
      <c r="C19" s="45"/>
      <c r="E19" s="45" t="s">
        <v>95</v>
      </c>
      <c r="F19" s="45"/>
      <c r="G19" s="6"/>
      <c r="H19" s="45"/>
      <c r="I19" s="6"/>
      <c r="K19" s="15" t="s">
        <v>86</v>
      </c>
      <c r="M19" s="21"/>
    </row>
    <row r="20" spans="2:13" ht="15.75">
      <c r="B20" s="7"/>
      <c r="C20" s="126"/>
      <c r="D20" s="131" t="s">
        <v>154</v>
      </c>
      <c r="E20" s="99"/>
      <c r="J20" s="13"/>
      <c r="K20" s="13"/>
      <c r="M20" s="21"/>
    </row>
    <row r="21" spans="1:13" ht="25.5" customHeight="1">
      <c r="A21" s="42"/>
      <c r="B21" s="43"/>
      <c r="C21" s="45"/>
      <c r="D21" s="45" t="s">
        <v>93</v>
      </c>
      <c r="E21" s="45"/>
      <c r="F21" s="45"/>
      <c r="G21" s="6"/>
      <c r="H21" s="45"/>
      <c r="I21" s="6"/>
      <c r="M21" s="21" t="s">
        <v>86</v>
      </c>
    </row>
    <row r="22" spans="1:13" ht="15.75">
      <c r="A22" s="42"/>
      <c r="B22" s="43"/>
      <c r="C22" s="45"/>
      <c r="D22" s="45" t="s">
        <v>7</v>
      </c>
      <c r="E22" s="45"/>
      <c r="F22" s="45"/>
      <c r="G22" s="6"/>
      <c r="H22" s="45"/>
      <c r="I22" s="6"/>
      <c r="K22" s="15">
        <v>1627</v>
      </c>
      <c r="M22" s="114" t="s">
        <v>86</v>
      </c>
    </row>
    <row r="23" spans="1:13" ht="16.5" thickBot="1">
      <c r="A23" s="42"/>
      <c r="B23" s="43"/>
      <c r="C23" s="45"/>
      <c r="D23" s="45" t="s">
        <v>8</v>
      </c>
      <c r="E23" s="45"/>
      <c r="F23" s="45"/>
      <c r="G23" s="17" t="s">
        <v>86</v>
      </c>
      <c r="H23" s="45"/>
      <c r="I23" s="17" t="s">
        <v>86</v>
      </c>
      <c r="J23" s="33"/>
      <c r="K23" s="18">
        <v>419</v>
      </c>
      <c r="M23" s="114" t="s">
        <v>86</v>
      </c>
    </row>
    <row r="24" spans="1:13" ht="15.75">
      <c r="A24" s="42"/>
      <c r="B24" s="43"/>
      <c r="C24" s="45" t="s">
        <v>9</v>
      </c>
      <c r="D24" s="45"/>
      <c r="E24" s="45"/>
      <c r="F24" s="45"/>
      <c r="G24" s="6"/>
      <c r="H24" s="45"/>
      <c r="I24" s="6"/>
      <c r="J24" s="19"/>
      <c r="K24" s="88">
        <f>SUM(K12:K23)</f>
        <v>341546</v>
      </c>
      <c r="L24" s="107"/>
      <c r="M24" s="21"/>
    </row>
    <row r="25" spans="1:13" ht="15.75">
      <c r="A25" s="42"/>
      <c r="B25" s="43"/>
      <c r="C25" s="45"/>
      <c r="D25" s="45"/>
      <c r="E25" s="45"/>
      <c r="F25" s="45"/>
      <c r="G25" s="6"/>
      <c r="H25" s="45"/>
      <c r="I25" s="6"/>
      <c r="M25" s="21" t="s">
        <v>86</v>
      </c>
    </row>
    <row r="26" spans="1:13" ht="25.5" customHeight="1">
      <c r="A26" s="42"/>
      <c r="B26" s="43"/>
      <c r="C26" s="50" t="s">
        <v>10</v>
      </c>
      <c r="D26" s="45"/>
      <c r="E26" s="45"/>
      <c r="F26" s="45"/>
      <c r="G26" s="6"/>
      <c r="H26" s="45"/>
      <c r="I26" s="6"/>
      <c r="M26" s="21"/>
    </row>
    <row r="27" spans="1:13" ht="15.75">
      <c r="A27" s="42"/>
      <c r="B27" s="43"/>
      <c r="C27" s="45"/>
      <c r="D27" s="45" t="s">
        <v>11</v>
      </c>
      <c r="E27" s="45"/>
      <c r="F27" s="45"/>
      <c r="G27" s="6"/>
      <c r="H27" s="45"/>
      <c r="I27" s="6"/>
      <c r="M27" s="21"/>
    </row>
    <row r="28" spans="1:13" ht="46.5" customHeight="1">
      <c r="A28" s="42"/>
      <c r="B28" s="43"/>
      <c r="C28" s="45"/>
      <c r="D28" s="45"/>
      <c r="E28" s="45" t="s">
        <v>12</v>
      </c>
      <c r="F28" s="45"/>
      <c r="G28" s="6"/>
      <c r="H28" s="45"/>
      <c r="I28" s="6"/>
      <c r="K28" s="15">
        <v>43955</v>
      </c>
      <c r="L28" s="123"/>
      <c r="M28" s="21"/>
    </row>
    <row r="29" spans="1:14" ht="15.75">
      <c r="A29" s="42"/>
      <c r="B29" s="43"/>
      <c r="C29" s="45"/>
      <c r="D29" s="45"/>
      <c r="E29" s="45" t="s">
        <v>13</v>
      </c>
      <c r="F29" s="45"/>
      <c r="G29" s="6"/>
      <c r="H29" s="45"/>
      <c r="I29" s="6"/>
      <c r="K29" s="15">
        <v>3780</v>
      </c>
      <c r="L29" s="107"/>
      <c r="M29" s="21"/>
      <c r="N29" s="98"/>
    </row>
    <row r="30" spans="1:13" ht="15.75">
      <c r="A30" s="42"/>
      <c r="B30" s="43"/>
      <c r="C30" s="45"/>
      <c r="D30" s="45"/>
      <c r="E30" s="45" t="s">
        <v>14</v>
      </c>
      <c r="F30" s="45"/>
      <c r="G30" s="6"/>
      <c r="H30" s="45"/>
      <c r="I30" s="6"/>
      <c r="K30" s="15">
        <v>6900</v>
      </c>
      <c r="L30" s="107"/>
      <c r="M30" s="21" t="s">
        <v>159</v>
      </c>
    </row>
    <row r="31" spans="1:13" ht="15.75">
      <c r="A31" s="42"/>
      <c r="B31" s="43"/>
      <c r="C31" s="45"/>
      <c r="D31" s="45"/>
      <c r="E31" s="45" t="s">
        <v>110</v>
      </c>
      <c r="F31" s="45"/>
      <c r="G31" s="6"/>
      <c r="H31" s="45"/>
      <c r="I31" s="6"/>
      <c r="K31" s="15">
        <v>4150</v>
      </c>
      <c r="L31" s="107"/>
      <c r="M31" s="21" t="s">
        <v>160</v>
      </c>
    </row>
    <row r="32" spans="1:13" ht="15.75">
      <c r="A32" s="42"/>
      <c r="B32" s="43"/>
      <c r="C32" s="45"/>
      <c r="D32" s="45"/>
      <c r="E32" s="45" t="s">
        <v>15</v>
      </c>
      <c r="F32" s="45"/>
      <c r="G32" s="6"/>
      <c r="H32" s="45"/>
      <c r="I32" s="6"/>
      <c r="K32" s="15">
        <v>250</v>
      </c>
      <c r="L32" s="107"/>
      <c r="M32" s="21" t="s">
        <v>161</v>
      </c>
    </row>
    <row r="33" spans="1:13" ht="30">
      <c r="A33" s="42"/>
      <c r="B33" s="43"/>
      <c r="C33" s="45"/>
      <c r="D33" s="45"/>
      <c r="E33" s="45" t="s">
        <v>16</v>
      </c>
      <c r="F33" s="45"/>
      <c r="G33" s="6"/>
      <c r="H33" s="45"/>
      <c r="I33" s="6"/>
      <c r="K33" s="15">
        <f>K28*0.07</f>
        <v>3076.8500000000004</v>
      </c>
      <c r="L33" s="123"/>
      <c r="M33" s="21" t="s">
        <v>162</v>
      </c>
    </row>
    <row r="34" spans="1:13" ht="15.75">
      <c r="A34" s="42"/>
      <c r="B34" s="43"/>
      <c r="C34" s="45"/>
      <c r="D34" s="45"/>
      <c r="E34" s="45" t="s">
        <v>109</v>
      </c>
      <c r="F34" s="45"/>
      <c r="G34" s="6"/>
      <c r="H34" s="45"/>
      <c r="I34" s="6"/>
      <c r="K34" s="15">
        <v>1055</v>
      </c>
      <c r="L34" s="107"/>
      <c r="M34" s="21" t="s">
        <v>163</v>
      </c>
    </row>
    <row r="35" spans="1:13" ht="16.5" thickBot="1">
      <c r="A35" s="42"/>
      <c r="B35" s="43"/>
      <c r="C35" s="45"/>
      <c r="D35" s="45"/>
      <c r="E35" s="45" t="s">
        <v>17</v>
      </c>
      <c r="F35" s="45"/>
      <c r="G35" s="6"/>
      <c r="H35" s="45"/>
      <c r="I35" s="6"/>
      <c r="J35" s="33"/>
      <c r="K35" s="18" t="s">
        <v>86</v>
      </c>
      <c r="L35" s="107"/>
      <c r="M35" s="21"/>
    </row>
    <row r="36" spans="1:13" ht="15.75">
      <c r="A36" s="42"/>
      <c r="B36" s="43"/>
      <c r="C36" s="45"/>
      <c r="D36" s="45" t="s">
        <v>18</v>
      </c>
      <c r="E36" s="45"/>
      <c r="F36" s="45"/>
      <c r="G36" s="6"/>
      <c r="H36" s="45"/>
      <c r="I36" s="6"/>
      <c r="K36" s="88">
        <f>SUM(K28:K35)</f>
        <v>63166.85</v>
      </c>
      <c r="L36" s="107"/>
      <c r="M36" s="21"/>
    </row>
    <row r="37" spans="1:13" ht="18" customHeight="1">
      <c r="A37" s="42"/>
      <c r="B37" s="43"/>
      <c r="C37" s="45"/>
      <c r="D37" s="45" t="s">
        <v>19</v>
      </c>
      <c r="E37" s="45"/>
      <c r="F37" s="45"/>
      <c r="G37" s="6"/>
      <c r="H37" s="45"/>
      <c r="I37" s="6"/>
      <c r="M37" s="21"/>
    </row>
    <row r="38" spans="1:13" ht="15.75">
      <c r="A38" s="42"/>
      <c r="B38" s="43"/>
      <c r="C38" s="45"/>
      <c r="D38" s="45"/>
      <c r="E38" s="45" t="s">
        <v>20</v>
      </c>
      <c r="F38" s="45"/>
      <c r="G38" s="6"/>
      <c r="H38" s="45"/>
      <c r="I38" s="6"/>
      <c r="K38" s="15">
        <v>500</v>
      </c>
      <c r="M38" s="21"/>
    </row>
    <row r="39" spans="1:13" ht="16.5" thickBot="1">
      <c r="A39" s="42"/>
      <c r="B39" s="43"/>
      <c r="C39" s="45"/>
      <c r="D39" s="45"/>
      <c r="E39" s="45" t="s">
        <v>21</v>
      </c>
      <c r="F39" s="45"/>
      <c r="G39" s="6"/>
      <c r="H39" s="45"/>
      <c r="I39" s="6"/>
      <c r="J39" s="33"/>
      <c r="K39" s="18" t="s">
        <v>86</v>
      </c>
      <c r="M39" s="21" t="s">
        <v>86</v>
      </c>
    </row>
    <row r="40" spans="1:13" ht="15.75">
      <c r="A40" s="42"/>
      <c r="B40" s="43"/>
      <c r="C40" s="45"/>
      <c r="D40" s="45" t="s">
        <v>22</v>
      </c>
      <c r="E40" s="45"/>
      <c r="F40" s="45"/>
      <c r="G40" s="6"/>
      <c r="H40" s="45"/>
      <c r="I40" s="6"/>
      <c r="K40" s="88">
        <f>SUM(K38:K39)</f>
        <v>500</v>
      </c>
      <c r="L40" s="107"/>
      <c r="M40" s="21"/>
    </row>
    <row r="41" spans="1:13" ht="25.5" customHeight="1">
      <c r="A41" s="42"/>
      <c r="B41" s="43"/>
      <c r="C41" s="45"/>
      <c r="D41" s="45" t="s">
        <v>94</v>
      </c>
      <c r="E41" s="45"/>
      <c r="F41" s="45"/>
      <c r="G41" s="6"/>
      <c r="H41" s="45"/>
      <c r="I41" s="6"/>
      <c r="M41" s="21"/>
    </row>
    <row r="42" spans="1:13" ht="15.75">
      <c r="A42" s="42"/>
      <c r="B42" s="43"/>
      <c r="C42" s="45"/>
      <c r="D42" s="45"/>
      <c r="E42" s="45" t="s">
        <v>23</v>
      </c>
      <c r="F42" s="45"/>
      <c r="G42" s="6"/>
      <c r="H42" s="45"/>
      <c r="I42" s="6"/>
      <c r="K42" s="15">
        <v>1100</v>
      </c>
      <c r="L42" s="107"/>
      <c r="M42" s="21"/>
    </row>
    <row r="43" spans="1:13" ht="15.75">
      <c r="A43" s="42"/>
      <c r="B43" s="43"/>
      <c r="C43" s="45"/>
      <c r="D43" s="45"/>
      <c r="E43" s="45" t="s">
        <v>24</v>
      </c>
      <c r="F43" s="45"/>
      <c r="G43" s="6"/>
      <c r="H43" s="45"/>
      <c r="I43" s="6"/>
      <c r="K43" s="15">
        <v>1000</v>
      </c>
      <c r="L43" s="107"/>
      <c r="M43" s="21" t="s">
        <v>164</v>
      </c>
    </row>
    <row r="44" spans="1:13" ht="15.75">
      <c r="A44" s="42"/>
      <c r="B44" s="43"/>
      <c r="C44" s="45"/>
      <c r="D44" s="45"/>
      <c r="E44" s="45" t="s">
        <v>25</v>
      </c>
      <c r="F44" s="45"/>
      <c r="G44" s="6"/>
      <c r="H44" s="45"/>
      <c r="I44" s="6"/>
      <c r="K44" s="15">
        <v>200</v>
      </c>
      <c r="L44" s="107"/>
      <c r="M44" s="21"/>
    </row>
    <row r="45" spans="1:13" ht="15.75">
      <c r="A45" s="42"/>
      <c r="B45" s="43"/>
      <c r="C45" s="45"/>
      <c r="D45" s="45"/>
      <c r="E45" s="45" t="s">
        <v>26</v>
      </c>
      <c r="F45" s="45"/>
      <c r="G45" s="6"/>
      <c r="H45" s="45"/>
      <c r="I45" s="6"/>
      <c r="K45" s="15">
        <v>600</v>
      </c>
      <c r="L45" s="107"/>
      <c r="M45" s="21"/>
    </row>
    <row r="46" spans="1:13" ht="15.75">
      <c r="A46" s="42"/>
      <c r="B46" s="43"/>
      <c r="C46" s="45"/>
      <c r="D46" s="45"/>
      <c r="E46" s="45" t="s">
        <v>27</v>
      </c>
      <c r="F46" s="45"/>
      <c r="G46" s="6"/>
      <c r="H46" s="45"/>
      <c r="I46" s="6"/>
      <c r="K46" s="15">
        <v>600</v>
      </c>
      <c r="L46" s="107"/>
      <c r="M46" s="21"/>
    </row>
    <row r="47" spans="1:13" ht="16.5" thickBot="1">
      <c r="A47" s="42"/>
      <c r="B47" s="43"/>
      <c r="C47" s="45"/>
      <c r="D47" s="45"/>
      <c r="E47" s="45" t="s">
        <v>179</v>
      </c>
      <c r="F47" s="45"/>
      <c r="G47" s="6"/>
      <c r="H47" s="45"/>
      <c r="I47" s="6"/>
      <c r="J47" s="33"/>
      <c r="K47" s="18">
        <v>0</v>
      </c>
      <c r="L47" s="107"/>
      <c r="M47" s="21"/>
    </row>
    <row r="48" spans="1:13" ht="15.75">
      <c r="A48" s="42"/>
      <c r="B48" s="43"/>
      <c r="C48" s="45"/>
      <c r="D48" s="45" t="s">
        <v>28</v>
      </c>
      <c r="E48" s="45"/>
      <c r="F48" s="45"/>
      <c r="G48" s="6"/>
      <c r="H48" s="45"/>
      <c r="I48" s="6"/>
      <c r="K48" s="88">
        <f>SUM(K42:K47)</f>
        <v>3500</v>
      </c>
      <c r="L48" s="107"/>
      <c r="M48" s="21"/>
    </row>
    <row r="49" spans="1:15" ht="25.5" customHeight="1">
      <c r="A49" s="42"/>
      <c r="B49" s="43"/>
      <c r="C49" s="45"/>
      <c r="D49" s="45" t="s">
        <v>29</v>
      </c>
      <c r="E49" s="45"/>
      <c r="F49" s="45"/>
      <c r="G49" s="6"/>
      <c r="H49" s="45"/>
      <c r="I49" s="6"/>
      <c r="K49" s="15" t="s">
        <v>86</v>
      </c>
      <c r="M49" s="21"/>
      <c r="O49" s="67"/>
    </row>
    <row r="50" spans="1:17" ht="16.5" thickBot="1">
      <c r="A50" s="42"/>
      <c r="B50" s="43"/>
      <c r="C50" s="45"/>
      <c r="D50" s="45"/>
      <c r="E50" s="45" t="s">
        <v>111</v>
      </c>
      <c r="F50" s="45"/>
      <c r="G50" s="6"/>
      <c r="H50" s="45"/>
      <c r="I50" s="6"/>
      <c r="K50" s="15">
        <v>250</v>
      </c>
      <c r="M50" s="21"/>
      <c r="O50" s="122"/>
      <c r="Q50" s="67"/>
    </row>
    <row r="51" spans="1:18" ht="15.75">
      <c r="A51" s="42"/>
      <c r="B51" s="43"/>
      <c r="C51" s="45"/>
      <c r="D51" s="45" t="s">
        <v>30</v>
      </c>
      <c r="E51" s="45"/>
      <c r="F51" s="45"/>
      <c r="G51" s="6"/>
      <c r="H51" s="45"/>
      <c r="I51" s="6"/>
      <c r="J51" s="102"/>
      <c r="K51" s="103">
        <f>SUM(K50:K50)</f>
        <v>250</v>
      </c>
      <c r="L51" s="107"/>
      <c r="M51" s="21"/>
      <c r="O51" s="121"/>
      <c r="P51" s="67"/>
      <c r="R51" s="67"/>
    </row>
    <row r="52" spans="1:16" ht="24.75" customHeight="1">
      <c r="A52" s="42"/>
      <c r="B52" s="43"/>
      <c r="C52" s="45"/>
      <c r="D52" s="45" t="s">
        <v>197</v>
      </c>
      <c r="E52" s="45"/>
      <c r="F52" s="6"/>
      <c r="G52" s="15"/>
      <c r="H52" s="6"/>
      <c r="I52" s="15"/>
      <c r="J52" s="82"/>
      <c r="K52" s="93"/>
      <c r="L52" s="108"/>
      <c r="M52" s="21" t="s">
        <v>86</v>
      </c>
      <c r="O52" s="121"/>
      <c r="P52" s="67"/>
    </row>
    <row r="53" spans="1:16" ht="15.75" customHeight="1">
      <c r="A53" s="42"/>
      <c r="B53" s="43"/>
      <c r="C53" s="45"/>
      <c r="D53" s="45"/>
      <c r="E53" s="45" t="s">
        <v>196</v>
      </c>
      <c r="F53" s="6"/>
      <c r="G53" s="15"/>
      <c r="H53" s="6"/>
      <c r="I53" s="15"/>
      <c r="J53" s="82"/>
      <c r="K53" s="93"/>
      <c r="L53" s="108"/>
      <c r="M53" s="21"/>
      <c r="O53" s="121"/>
      <c r="P53" s="67"/>
    </row>
    <row r="54" spans="1:18" ht="15.75">
      <c r="A54" s="42"/>
      <c r="B54" s="43"/>
      <c r="C54" s="45"/>
      <c r="D54" s="45"/>
      <c r="E54" s="45" t="s">
        <v>114</v>
      </c>
      <c r="F54" s="45"/>
      <c r="G54" s="6"/>
      <c r="H54" s="45"/>
      <c r="I54" s="6"/>
      <c r="K54" s="20"/>
      <c r="L54" s="107"/>
      <c r="M54" s="21"/>
      <c r="P54" s="67"/>
      <c r="R54" s="67"/>
    </row>
    <row r="55" spans="1:18" ht="15.75">
      <c r="A55" s="42"/>
      <c r="B55" s="43"/>
      <c r="C55" s="45"/>
      <c r="D55" s="45"/>
      <c r="E55" s="45" t="s">
        <v>115</v>
      </c>
      <c r="F55" s="45"/>
      <c r="G55" s="6"/>
      <c r="H55" s="45"/>
      <c r="I55" s="6"/>
      <c r="K55" s="33"/>
      <c r="L55" s="107"/>
      <c r="M55" s="21"/>
      <c r="P55" s="67"/>
      <c r="Q55" s="15"/>
      <c r="R55" s="67"/>
    </row>
    <row r="56" spans="1:15" ht="15.75">
      <c r="A56" s="42"/>
      <c r="B56" s="43"/>
      <c r="C56" s="45"/>
      <c r="D56" s="45"/>
      <c r="E56" s="45" t="s">
        <v>116</v>
      </c>
      <c r="F56" s="45"/>
      <c r="G56" s="6"/>
      <c r="H56" s="45"/>
      <c r="I56" s="6"/>
      <c r="K56" s="33"/>
      <c r="L56" s="107"/>
      <c r="M56" s="21"/>
      <c r="O56" s="67"/>
    </row>
    <row r="57" spans="1:16" ht="16.5" thickBot="1">
      <c r="A57" s="42"/>
      <c r="B57" s="43"/>
      <c r="C57" s="45"/>
      <c r="D57" s="45"/>
      <c r="E57" s="45" t="s">
        <v>137</v>
      </c>
      <c r="F57" s="45"/>
      <c r="G57" s="6"/>
      <c r="H57" s="45"/>
      <c r="I57" s="6"/>
      <c r="J57" s="25"/>
      <c r="K57" s="85">
        <v>100</v>
      </c>
      <c r="L57" s="137"/>
      <c r="M57" s="21"/>
      <c r="P57" s="67"/>
    </row>
    <row r="58" spans="1:15" ht="15.75">
      <c r="A58" s="42"/>
      <c r="B58" s="43"/>
      <c r="C58" s="45"/>
      <c r="D58" s="45" t="s">
        <v>123</v>
      </c>
      <c r="E58" s="45"/>
      <c r="F58" s="45"/>
      <c r="G58" s="6"/>
      <c r="H58" s="45"/>
      <c r="I58" s="6"/>
      <c r="J58" s="81"/>
      <c r="K58" s="81">
        <f>SUM(K54:K57)</f>
        <v>100</v>
      </c>
      <c r="L58" s="107"/>
      <c r="M58" s="21"/>
      <c r="O58" s="67"/>
    </row>
    <row r="59" spans="1:16" ht="25.5" customHeight="1">
      <c r="A59" s="42"/>
      <c r="B59" s="43"/>
      <c r="C59" s="45"/>
      <c r="D59" s="45" t="s">
        <v>31</v>
      </c>
      <c r="E59" s="45"/>
      <c r="F59" s="45"/>
      <c r="G59" s="6"/>
      <c r="H59" s="45"/>
      <c r="I59" s="6"/>
      <c r="M59" s="21"/>
      <c r="P59" s="67"/>
    </row>
    <row r="60" spans="1:16" ht="15.75">
      <c r="A60" s="42"/>
      <c r="B60" s="43"/>
      <c r="C60" s="45"/>
      <c r="D60" s="45"/>
      <c r="E60" s="45" t="s">
        <v>32</v>
      </c>
      <c r="F60" s="45"/>
      <c r="G60" s="6"/>
      <c r="H60" s="45"/>
      <c r="I60" s="6"/>
      <c r="J60" s="15">
        <v>12000</v>
      </c>
      <c r="K60" s="15">
        <v>12000</v>
      </c>
      <c r="L60" s="107"/>
      <c r="M60" s="21" t="s">
        <v>86</v>
      </c>
      <c r="P60" s="67"/>
    </row>
    <row r="61" spans="1:13" ht="15.75">
      <c r="A61" s="42"/>
      <c r="B61" s="43"/>
      <c r="C61" s="45"/>
      <c r="D61" s="45"/>
      <c r="E61" s="45" t="s">
        <v>33</v>
      </c>
      <c r="F61" s="45"/>
      <c r="G61" s="6"/>
      <c r="H61" s="45"/>
      <c r="I61" s="6"/>
      <c r="K61" s="15">
        <v>11000</v>
      </c>
      <c r="L61" s="107"/>
      <c r="M61" s="21" t="s">
        <v>86</v>
      </c>
    </row>
    <row r="62" spans="1:13" ht="15.75">
      <c r="A62" s="42"/>
      <c r="B62" s="43"/>
      <c r="C62" s="45"/>
      <c r="D62" s="45"/>
      <c r="E62" s="45" t="s">
        <v>89</v>
      </c>
      <c r="F62" s="45"/>
      <c r="G62" s="6"/>
      <c r="H62" s="45"/>
      <c r="I62" s="6"/>
      <c r="K62" s="15">
        <v>2000</v>
      </c>
      <c r="L62" s="107"/>
      <c r="M62" s="21"/>
    </row>
    <row r="63" spans="1:15" ht="30">
      <c r="A63" s="42"/>
      <c r="B63" s="43"/>
      <c r="C63" s="45"/>
      <c r="D63" s="45"/>
      <c r="E63" s="45" t="s">
        <v>34</v>
      </c>
      <c r="F63" s="45"/>
      <c r="G63" s="6"/>
      <c r="H63" s="45"/>
      <c r="I63" s="6"/>
      <c r="K63" s="15">
        <v>9000</v>
      </c>
      <c r="L63" s="107"/>
      <c r="M63" s="21" t="s">
        <v>187</v>
      </c>
      <c r="O63" s="21"/>
    </row>
    <row r="64" spans="1:13" ht="15.75" customHeight="1">
      <c r="A64" s="42"/>
      <c r="B64" s="43"/>
      <c r="C64" s="45"/>
      <c r="D64" s="45"/>
      <c r="E64" s="45" t="s">
        <v>113</v>
      </c>
      <c r="F64" s="45"/>
      <c r="G64" s="6"/>
      <c r="H64" s="45"/>
      <c r="I64" s="6"/>
      <c r="K64" s="15">
        <v>500</v>
      </c>
      <c r="L64" s="107"/>
      <c r="M64" s="21"/>
    </row>
    <row r="65" spans="1:13" ht="16.5" thickBot="1">
      <c r="A65" s="42"/>
      <c r="B65" s="43"/>
      <c r="C65" s="45"/>
      <c r="D65" s="45"/>
      <c r="E65" s="45" t="s">
        <v>35</v>
      </c>
      <c r="F65" s="45"/>
      <c r="G65" s="6"/>
      <c r="H65" s="45"/>
      <c r="I65" s="6"/>
      <c r="J65" s="33"/>
      <c r="K65" s="18">
        <v>500</v>
      </c>
      <c r="L65" s="107"/>
      <c r="M65" s="21"/>
    </row>
    <row r="66" spans="1:13" ht="15.75">
      <c r="A66" s="42"/>
      <c r="B66" s="43"/>
      <c r="C66" s="45"/>
      <c r="D66" s="45" t="s">
        <v>36</v>
      </c>
      <c r="E66" s="45"/>
      <c r="F66" s="45"/>
      <c r="G66" s="17"/>
      <c r="H66" s="45"/>
      <c r="I66" s="17"/>
      <c r="J66" s="33"/>
      <c r="K66" s="89">
        <f>SUM(K60:K65)</f>
        <v>35000</v>
      </c>
      <c r="L66" s="107"/>
      <c r="M66" s="21"/>
    </row>
    <row r="67" spans="1:13" ht="25.5" customHeight="1">
      <c r="A67" s="42"/>
      <c r="B67" s="43"/>
      <c r="C67" s="45"/>
      <c r="D67" s="45" t="s">
        <v>124</v>
      </c>
      <c r="E67" s="45"/>
      <c r="F67" s="6"/>
      <c r="G67" s="15"/>
      <c r="H67" s="6"/>
      <c r="I67" s="15"/>
      <c r="J67" s="82"/>
      <c r="K67" s="93"/>
      <c r="L67" s="108"/>
      <c r="M67" s="21" t="s">
        <v>86</v>
      </c>
    </row>
    <row r="68" spans="1:13" ht="15.75">
      <c r="A68" s="42"/>
      <c r="B68" s="43"/>
      <c r="C68" s="45"/>
      <c r="D68" s="45"/>
      <c r="E68" s="45" t="s">
        <v>118</v>
      </c>
      <c r="F68" s="45"/>
      <c r="G68" s="6"/>
      <c r="H68" s="45"/>
      <c r="I68" s="6"/>
      <c r="K68" s="94" t="s">
        <v>86</v>
      </c>
      <c r="L68" s="107"/>
      <c r="M68" s="21"/>
    </row>
    <row r="69" spans="1:13" ht="16.5" thickBot="1">
      <c r="A69" s="42"/>
      <c r="B69" s="43"/>
      <c r="C69" s="45"/>
      <c r="D69" s="45"/>
      <c r="E69" s="45" t="s">
        <v>117</v>
      </c>
      <c r="F69" s="45"/>
      <c r="G69" s="6"/>
      <c r="H69" s="45"/>
      <c r="I69" s="6"/>
      <c r="K69" s="18">
        <v>200</v>
      </c>
      <c r="L69" s="107"/>
      <c r="M69" s="95"/>
    </row>
    <row r="70" spans="1:13" ht="15.75">
      <c r="A70" s="42"/>
      <c r="B70" s="43"/>
      <c r="C70" s="45"/>
      <c r="D70" s="45" t="s">
        <v>125</v>
      </c>
      <c r="E70" s="45"/>
      <c r="F70" s="45"/>
      <c r="G70" s="6"/>
      <c r="H70" s="45"/>
      <c r="I70" s="6"/>
      <c r="J70" s="68"/>
      <c r="K70" s="89">
        <f>SUM(K68:K69)</f>
        <v>200</v>
      </c>
      <c r="L70" s="107"/>
      <c r="M70" s="21"/>
    </row>
    <row r="71" spans="1:13" ht="25.5" customHeight="1">
      <c r="A71" s="42"/>
      <c r="B71" s="43"/>
      <c r="C71" s="45"/>
      <c r="D71" s="45" t="s">
        <v>37</v>
      </c>
      <c r="E71" s="45"/>
      <c r="F71" s="45"/>
      <c r="G71" s="6"/>
      <c r="H71" s="45"/>
      <c r="I71" s="6"/>
      <c r="M71" s="21"/>
    </row>
    <row r="72" spans="1:13" ht="15.75">
      <c r="A72" s="42"/>
      <c r="B72" s="43"/>
      <c r="C72" s="45"/>
      <c r="D72" s="45"/>
      <c r="E72" s="45" t="s">
        <v>38</v>
      </c>
      <c r="F72" s="45"/>
      <c r="G72" s="6"/>
      <c r="H72" s="45"/>
      <c r="I72" s="6"/>
      <c r="K72" s="15">
        <f>210*12</f>
        <v>2520</v>
      </c>
      <c r="L72" s="107"/>
      <c r="M72" s="95"/>
    </row>
    <row r="73" spans="1:13" ht="30">
      <c r="A73" s="42"/>
      <c r="B73" s="43"/>
      <c r="C73" s="45"/>
      <c r="D73" s="45"/>
      <c r="E73" s="45" t="s">
        <v>39</v>
      </c>
      <c r="F73" s="45"/>
      <c r="G73" s="6"/>
      <c r="H73" s="45"/>
      <c r="I73" s="6"/>
      <c r="K73" s="15">
        <v>960</v>
      </c>
      <c r="L73" s="107"/>
      <c r="M73" s="21" t="s">
        <v>188</v>
      </c>
    </row>
    <row r="74" spans="1:13" ht="45">
      <c r="A74" s="42"/>
      <c r="B74" s="55"/>
      <c r="C74" s="45"/>
      <c r="D74" s="45"/>
      <c r="E74" s="45" t="s">
        <v>40</v>
      </c>
      <c r="F74" s="45"/>
      <c r="G74" s="6"/>
      <c r="H74" s="45"/>
      <c r="I74" s="6"/>
      <c r="K74" s="15">
        <v>7600</v>
      </c>
      <c r="L74" s="107"/>
      <c r="M74" s="21" t="s">
        <v>165</v>
      </c>
    </row>
    <row r="75" spans="1:13" ht="15.75">
      <c r="A75" s="42"/>
      <c r="B75" s="55"/>
      <c r="C75" s="45"/>
      <c r="D75" s="45"/>
      <c r="E75" s="45" t="s">
        <v>198</v>
      </c>
      <c r="F75" s="45"/>
      <c r="G75" s="6"/>
      <c r="H75" s="45"/>
      <c r="I75" s="6"/>
      <c r="K75" s="15">
        <v>180</v>
      </c>
      <c r="L75" s="107"/>
      <c r="M75" s="21" t="s">
        <v>166</v>
      </c>
    </row>
    <row r="76" spans="1:13" s="23" customFormat="1" ht="15.75">
      <c r="A76" s="56"/>
      <c r="B76" s="43"/>
      <c r="C76" s="57"/>
      <c r="D76" s="57"/>
      <c r="E76" s="57" t="s">
        <v>41</v>
      </c>
      <c r="F76" s="57"/>
      <c r="G76" s="22"/>
      <c r="H76" s="57"/>
      <c r="I76" s="22"/>
      <c r="J76" s="34"/>
      <c r="K76" s="35">
        <v>6000</v>
      </c>
      <c r="L76" s="107"/>
      <c r="M76" s="22"/>
    </row>
    <row r="77" spans="1:13" ht="15.75">
      <c r="A77" s="42"/>
      <c r="B77" s="43"/>
      <c r="C77" s="45"/>
      <c r="D77" s="45"/>
      <c r="E77" s="45" t="s">
        <v>42</v>
      </c>
      <c r="F77" s="45"/>
      <c r="G77" s="6"/>
      <c r="H77" s="45"/>
      <c r="I77" s="6"/>
      <c r="K77" s="15">
        <v>1000</v>
      </c>
      <c r="L77" s="107"/>
      <c r="M77" s="21"/>
    </row>
    <row r="78" spans="1:13" ht="15.75">
      <c r="A78" s="42"/>
      <c r="B78" s="43"/>
      <c r="C78" s="45"/>
      <c r="D78" s="45"/>
      <c r="E78" s="45" t="s">
        <v>43</v>
      </c>
      <c r="F78" s="45"/>
      <c r="G78" s="6"/>
      <c r="H78" s="45"/>
      <c r="I78" s="6"/>
      <c r="K78" s="15">
        <v>10000</v>
      </c>
      <c r="L78" s="107"/>
      <c r="M78" s="113" t="s">
        <v>152</v>
      </c>
    </row>
    <row r="79" spans="1:13" ht="15.75">
      <c r="A79" s="42"/>
      <c r="B79" s="43"/>
      <c r="C79" s="45"/>
      <c r="D79" s="45"/>
      <c r="E79" s="45" t="s">
        <v>122</v>
      </c>
      <c r="F79" s="45"/>
      <c r="G79" s="6"/>
      <c r="H79" s="45"/>
      <c r="I79" s="6"/>
      <c r="K79" s="15">
        <v>2560</v>
      </c>
      <c r="L79" s="107"/>
      <c r="M79" s="21"/>
    </row>
    <row r="80" spans="1:13" ht="30">
      <c r="A80" s="42"/>
      <c r="B80" s="43"/>
      <c r="C80" s="45"/>
      <c r="D80" s="45"/>
      <c r="E80" s="45" t="s">
        <v>44</v>
      </c>
      <c r="F80" s="45"/>
      <c r="G80" s="6"/>
      <c r="H80" s="45"/>
      <c r="I80" s="6"/>
      <c r="K80" s="15">
        <v>600</v>
      </c>
      <c r="L80" s="107"/>
      <c r="M80" s="21" t="s">
        <v>167</v>
      </c>
    </row>
    <row r="81" spans="1:13" ht="30.75" thickBot="1">
      <c r="A81" s="42"/>
      <c r="B81" s="43"/>
      <c r="C81" s="45"/>
      <c r="D81" s="45"/>
      <c r="E81" s="45" t="s">
        <v>148</v>
      </c>
      <c r="F81" s="45"/>
      <c r="G81" s="6"/>
      <c r="H81" s="45"/>
      <c r="I81" s="6"/>
      <c r="J81" s="33"/>
      <c r="K81" s="18">
        <v>1300</v>
      </c>
      <c r="L81" s="107"/>
      <c r="M81" s="21" t="s">
        <v>168</v>
      </c>
    </row>
    <row r="82" spans="1:13" ht="15.75">
      <c r="A82" s="42"/>
      <c r="B82" s="43"/>
      <c r="C82" s="45"/>
      <c r="D82" s="45" t="s">
        <v>45</v>
      </c>
      <c r="E82" s="45"/>
      <c r="F82" s="45"/>
      <c r="G82" s="6"/>
      <c r="H82" s="45"/>
      <c r="I82" s="6"/>
      <c r="K82" s="89">
        <f>SUM(K72:K81)</f>
        <v>32720</v>
      </c>
      <c r="L82" s="107"/>
      <c r="M82" s="95"/>
    </row>
    <row r="83" spans="1:13" ht="25.5" customHeight="1">
      <c r="A83" s="42"/>
      <c r="B83" s="43"/>
      <c r="C83" s="45"/>
      <c r="D83" s="45" t="s">
        <v>46</v>
      </c>
      <c r="E83" s="45"/>
      <c r="F83" s="45"/>
      <c r="G83" s="6"/>
      <c r="H83" s="45"/>
      <c r="I83" s="6"/>
      <c r="M83" s="21"/>
    </row>
    <row r="84" spans="1:13" ht="15.75">
      <c r="A84" s="42"/>
      <c r="B84" s="43"/>
      <c r="C84" s="45"/>
      <c r="D84" s="45"/>
      <c r="E84" s="45" t="s">
        <v>47</v>
      </c>
      <c r="F84" s="45"/>
      <c r="G84" s="6"/>
      <c r="H84" s="45"/>
      <c r="I84" s="6"/>
      <c r="K84" s="15">
        <v>500</v>
      </c>
      <c r="L84" s="107"/>
      <c r="M84" s="95"/>
    </row>
    <row r="85" spans="1:13" ht="15.75">
      <c r="A85" s="42"/>
      <c r="B85" s="43"/>
      <c r="C85" s="45"/>
      <c r="D85" s="45"/>
      <c r="E85" s="45" t="s">
        <v>48</v>
      </c>
      <c r="F85" s="45"/>
      <c r="G85" s="6"/>
      <c r="H85" s="45"/>
      <c r="I85" s="6"/>
      <c r="K85" s="15">
        <v>10000</v>
      </c>
      <c r="L85" s="107"/>
      <c r="M85" s="95"/>
    </row>
    <row r="86" spans="1:13" ht="15.75">
      <c r="A86" s="42"/>
      <c r="B86" s="43"/>
      <c r="C86" s="45"/>
      <c r="D86" s="45"/>
      <c r="E86" s="45" t="s">
        <v>90</v>
      </c>
      <c r="F86" s="45"/>
      <c r="G86" s="6"/>
      <c r="H86" s="45"/>
      <c r="I86" s="6"/>
      <c r="K86" s="15">
        <v>4000</v>
      </c>
      <c r="L86" s="107"/>
      <c r="M86" s="21" t="s">
        <v>169</v>
      </c>
    </row>
    <row r="87" spans="1:13" ht="15.75">
      <c r="A87" s="42"/>
      <c r="B87" s="43"/>
      <c r="C87" s="45"/>
      <c r="D87" s="45"/>
      <c r="E87" s="45" t="s">
        <v>72</v>
      </c>
      <c r="F87" s="45"/>
      <c r="G87" s="6"/>
      <c r="H87" s="45"/>
      <c r="I87" s="6"/>
      <c r="K87" s="33">
        <v>200</v>
      </c>
      <c r="L87" s="107"/>
      <c r="M87" s="21"/>
    </row>
    <row r="88" spans="1:13" ht="17.25">
      <c r="A88" s="42"/>
      <c r="B88" s="43"/>
      <c r="C88" s="45"/>
      <c r="D88" s="45"/>
      <c r="E88" s="45" t="s">
        <v>131</v>
      </c>
      <c r="F88" s="45"/>
      <c r="G88" s="6"/>
      <c r="H88" s="45"/>
      <c r="I88" s="6"/>
      <c r="K88" s="83">
        <v>300</v>
      </c>
      <c r="L88" s="107"/>
      <c r="M88" s="21" t="s">
        <v>147</v>
      </c>
    </row>
    <row r="89" spans="1:13" ht="15.75">
      <c r="A89" s="42"/>
      <c r="B89" s="43"/>
      <c r="C89" s="45"/>
      <c r="D89" s="45" t="s">
        <v>49</v>
      </c>
      <c r="E89" s="45"/>
      <c r="F89" s="45"/>
      <c r="G89" s="6"/>
      <c r="H89" s="45"/>
      <c r="I89" s="6"/>
      <c r="K89" s="89">
        <f>SUM(K84:K88)</f>
        <v>15000</v>
      </c>
      <c r="L89" s="107"/>
      <c r="M89" s="21"/>
    </row>
    <row r="90" spans="1:13" ht="25.5" customHeight="1">
      <c r="A90" s="42"/>
      <c r="B90" s="43"/>
      <c r="C90" s="45"/>
      <c r="D90" s="45" t="s">
        <v>50</v>
      </c>
      <c r="E90" s="45"/>
      <c r="F90" s="45"/>
      <c r="G90" s="6"/>
      <c r="H90" s="45"/>
      <c r="I90" s="6"/>
      <c r="M90" s="21" t="s">
        <v>86</v>
      </c>
    </row>
    <row r="91" spans="1:13" ht="15.75">
      <c r="A91" s="42"/>
      <c r="B91" s="43"/>
      <c r="C91" s="45"/>
      <c r="D91" s="45"/>
      <c r="E91" s="45" t="s">
        <v>51</v>
      </c>
      <c r="F91" s="45"/>
      <c r="G91" s="6"/>
      <c r="H91" s="45"/>
      <c r="I91" s="6"/>
      <c r="J91" s="36"/>
      <c r="K91" s="15">
        <v>7000</v>
      </c>
      <c r="L91" s="107"/>
      <c r="M91" s="21"/>
    </row>
    <row r="92" spans="1:13" ht="15.75">
      <c r="A92" s="42"/>
      <c r="B92" s="43"/>
      <c r="C92" s="45"/>
      <c r="D92" s="45"/>
      <c r="E92" s="45" t="s">
        <v>52</v>
      </c>
      <c r="F92" s="45"/>
      <c r="G92" s="6"/>
      <c r="H92" s="45"/>
      <c r="I92" s="6"/>
      <c r="J92" s="36"/>
      <c r="K92" s="15">
        <v>400</v>
      </c>
      <c r="L92" s="107"/>
      <c r="M92" s="21"/>
    </row>
    <row r="93" spans="1:13" ht="15.75">
      <c r="A93" s="42"/>
      <c r="B93" s="43"/>
      <c r="C93" s="45"/>
      <c r="D93" s="45"/>
      <c r="E93" s="45" t="s">
        <v>53</v>
      </c>
      <c r="F93" s="45"/>
      <c r="G93" s="6"/>
      <c r="H93" s="45"/>
      <c r="I93" s="6"/>
      <c r="J93" s="36"/>
      <c r="K93" s="15">
        <v>5000</v>
      </c>
      <c r="L93" s="107"/>
      <c r="M93" s="21"/>
    </row>
    <row r="94" spans="1:13" ht="15.75">
      <c r="A94" s="42"/>
      <c r="B94" s="43"/>
      <c r="C94" s="45"/>
      <c r="D94" s="45"/>
      <c r="E94" s="45" t="s">
        <v>88</v>
      </c>
      <c r="F94" s="45"/>
      <c r="G94" s="6"/>
      <c r="H94" s="45"/>
      <c r="I94" s="6"/>
      <c r="J94" s="36"/>
      <c r="K94" s="15">
        <v>1000</v>
      </c>
      <c r="L94" s="107"/>
      <c r="M94" s="21"/>
    </row>
    <row r="95" spans="1:13" ht="15.75">
      <c r="A95" s="42"/>
      <c r="B95" s="43"/>
      <c r="C95" s="45"/>
      <c r="D95" s="45"/>
      <c r="E95" s="45" t="s">
        <v>54</v>
      </c>
      <c r="F95" s="45"/>
      <c r="G95" s="6"/>
      <c r="H95" s="45"/>
      <c r="I95" s="6"/>
      <c r="J95" s="36"/>
      <c r="K95" s="15">
        <v>1000</v>
      </c>
      <c r="L95" s="107"/>
      <c r="M95" s="21"/>
    </row>
    <row r="96" spans="1:13" ht="15.75">
      <c r="A96" s="42"/>
      <c r="B96" s="43"/>
      <c r="C96" s="45"/>
      <c r="D96" s="45"/>
      <c r="E96" s="45" t="s">
        <v>55</v>
      </c>
      <c r="F96" s="45"/>
      <c r="G96" s="6"/>
      <c r="H96" s="45"/>
      <c r="I96" s="6"/>
      <c r="J96" s="36"/>
      <c r="K96" s="15">
        <v>500</v>
      </c>
      <c r="L96" s="107"/>
      <c r="M96" s="21"/>
    </row>
    <row r="97" spans="1:13" ht="16.5" thickBot="1">
      <c r="A97" s="42"/>
      <c r="B97" s="43"/>
      <c r="C97" s="45"/>
      <c r="D97" s="45"/>
      <c r="E97" s="45" t="s">
        <v>56</v>
      </c>
      <c r="F97" s="45"/>
      <c r="G97" s="6"/>
      <c r="H97" s="45"/>
      <c r="I97" s="6"/>
      <c r="J97" s="33"/>
      <c r="K97" s="18">
        <v>200</v>
      </c>
      <c r="L97" s="107"/>
      <c r="M97" s="21"/>
    </row>
    <row r="98" spans="1:13" ht="15.75">
      <c r="A98" s="42"/>
      <c r="B98" s="43"/>
      <c r="C98" s="45"/>
      <c r="D98" s="45" t="s">
        <v>57</v>
      </c>
      <c r="E98" s="45"/>
      <c r="F98" s="45"/>
      <c r="G98" s="6"/>
      <c r="H98" s="45"/>
      <c r="I98" s="6"/>
      <c r="K98" s="89">
        <f>SUM(K91:K97)</f>
        <v>15100</v>
      </c>
      <c r="L98" s="107"/>
      <c r="M98" s="21"/>
    </row>
    <row r="99" spans="1:13" ht="25.5" customHeight="1">
      <c r="A99" s="42"/>
      <c r="B99" s="43"/>
      <c r="C99" s="45"/>
      <c r="D99" s="45" t="s">
        <v>58</v>
      </c>
      <c r="E99" s="45"/>
      <c r="F99" s="45"/>
      <c r="G99" s="6"/>
      <c r="H99" s="45"/>
      <c r="I99" s="6"/>
      <c r="M99" s="21"/>
    </row>
    <row r="100" spans="1:13" ht="15.75">
      <c r="A100" s="42"/>
      <c r="B100" s="43"/>
      <c r="C100" s="45"/>
      <c r="D100" s="45"/>
      <c r="E100" s="45" t="s">
        <v>112</v>
      </c>
      <c r="F100" s="45"/>
      <c r="G100" s="6"/>
      <c r="H100" s="45"/>
      <c r="I100" s="6"/>
      <c r="K100" s="15">
        <f>15651+1565</f>
        <v>17216</v>
      </c>
      <c r="L100" s="107"/>
      <c r="M100" s="21" t="s">
        <v>170</v>
      </c>
    </row>
    <row r="101" spans="1:13" ht="30">
      <c r="A101" s="42"/>
      <c r="B101" s="43"/>
      <c r="C101" s="45"/>
      <c r="D101" s="45"/>
      <c r="E101" s="45" t="s">
        <v>59</v>
      </c>
      <c r="F101" s="45"/>
      <c r="G101" s="6"/>
      <c r="H101" s="45"/>
      <c r="I101" s="6"/>
      <c r="K101" s="15">
        <f>(250*6)+(275*6)+3400</f>
        <v>6550</v>
      </c>
      <c r="L101" s="107"/>
      <c r="M101" s="21" t="s">
        <v>157</v>
      </c>
    </row>
    <row r="102" spans="1:13" ht="15.75">
      <c r="A102" s="42"/>
      <c r="B102" s="43"/>
      <c r="C102" s="45"/>
      <c r="D102" s="45"/>
      <c r="E102" s="45" t="s">
        <v>73</v>
      </c>
      <c r="F102" s="45"/>
      <c r="G102" s="6"/>
      <c r="H102" s="45"/>
      <c r="I102" s="6"/>
      <c r="K102" s="15" t="s">
        <v>86</v>
      </c>
      <c r="L102" s="107"/>
      <c r="M102" s="21"/>
    </row>
    <row r="103" spans="1:13" ht="30">
      <c r="A103" s="42"/>
      <c r="B103" s="43"/>
      <c r="C103" s="45"/>
      <c r="D103" s="45"/>
      <c r="E103" s="45" t="s">
        <v>60</v>
      </c>
      <c r="F103" s="45"/>
      <c r="G103" s="6"/>
      <c r="H103" s="45"/>
      <c r="I103" s="6"/>
      <c r="K103" s="15">
        <v>9500</v>
      </c>
      <c r="L103" s="107"/>
      <c r="M103" s="21" t="s">
        <v>171</v>
      </c>
    </row>
    <row r="104" spans="1:13" ht="30.75" thickBot="1">
      <c r="A104" s="42"/>
      <c r="B104" s="43"/>
      <c r="C104" s="45"/>
      <c r="D104" s="45"/>
      <c r="E104" s="45" t="s">
        <v>87</v>
      </c>
      <c r="F104" s="45"/>
      <c r="G104" s="6"/>
      <c r="H104" s="45"/>
      <c r="I104" s="6"/>
      <c r="J104" s="33"/>
      <c r="K104" s="18">
        <f>3051+305</f>
        <v>3356</v>
      </c>
      <c r="L104" s="107"/>
      <c r="M104" s="21" t="s">
        <v>172</v>
      </c>
    </row>
    <row r="105" spans="1:13" ht="15.75">
      <c r="A105" s="42"/>
      <c r="B105" s="43"/>
      <c r="C105" s="45"/>
      <c r="D105" s="45" t="s">
        <v>61</v>
      </c>
      <c r="E105" s="45"/>
      <c r="F105" s="45"/>
      <c r="G105" s="6"/>
      <c r="H105" s="45"/>
      <c r="I105" s="6"/>
      <c r="K105" s="89">
        <f>SUM(K100:K104)</f>
        <v>36622</v>
      </c>
      <c r="L105" s="107"/>
      <c r="M105" s="21"/>
    </row>
    <row r="106" spans="1:13" ht="25.5" customHeight="1">
      <c r="A106" s="42"/>
      <c r="B106" s="43"/>
      <c r="C106" s="45"/>
      <c r="D106" s="45" t="s">
        <v>62</v>
      </c>
      <c r="E106" s="45"/>
      <c r="F106" s="45"/>
      <c r="G106" s="6"/>
      <c r="H106" s="45"/>
      <c r="I106" s="6"/>
      <c r="M106" s="21"/>
    </row>
    <row r="107" spans="1:13" ht="15.75">
      <c r="A107" s="42"/>
      <c r="B107" s="43"/>
      <c r="C107" s="45"/>
      <c r="D107" s="45"/>
      <c r="E107" s="45" t="s">
        <v>63</v>
      </c>
      <c r="F107" s="45"/>
      <c r="G107" s="6"/>
      <c r="H107" s="45"/>
      <c r="I107" s="6"/>
      <c r="K107" s="15">
        <v>1000</v>
      </c>
      <c r="M107" s="21"/>
    </row>
    <row r="108" spans="1:13" ht="16.5" thickBot="1">
      <c r="A108" s="42"/>
      <c r="B108" s="43"/>
      <c r="C108" s="45"/>
      <c r="D108" s="45"/>
      <c r="E108" s="45" t="s">
        <v>91</v>
      </c>
      <c r="F108" s="45"/>
      <c r="G108" s="6"/>
      <c r="H108" s="45"/>
      <c r="I108" s="6"/>
      <c r="K108" s="18" t="s">
        <v>86</v>
      </c>
      <c r="M108" s="21"/>
    </row>
    <row r="109" spans="1:13" ht="15.75">
      <c r="A109" s="42"/>
      <c r="B109" s="43"/>
      <c r="C109" s="45"/>
      <c r="D109" s="45" t="s">
        <v>64</v>
      </c>
      <c r="E109" s="45"/>
      <c r="F109" s="45"/>
      <c r="G109" s="6"/>
      <c r="H109" s="45"/>
      <c r="I109" s="6"/>
      <c r="K109" s="89">
        <f>SUM(K107:K108)</f>
        <v>1000</v>
      </c>
      <c r="L109" s="107"/>
      <c r="M109" s="21"/>
    </row>
    <row r="110" spans="1:13" ht="25.5" customHeight="1">
      <c r="A110" s="42"/>
      <c r="B110" s="43"/>
      <c r="C110" s="45"/>
      <c r="D110" s="45" t="s">
        <v>65</v>
      </c>
      <c r="E110" s="45"/>
      <c r="F110" s="45"/>
      <c r="G110" s="6"/>
      <c r="H110" s="45"/>
      <c r="I110" s="6"/>
      <c r="M110" s="21"/>
    </row>
    <row r="111" spans="1:13" ht="30">
      <c r="A111" s="42"/>
      <c r="B111" s="43"/>
      <c r="C111" s="45"/>
      <c r="D111" s="45"/>
      <c r="E111" s="45" t="s">
        <v>66</v>
      </c>
      <c r="F111" s="45"/>
      <c r="G111" s="6"/>
      <c r="H111" s="45"/>
      <c r="I111" s="6"/>
      <c r="K111" s="15">
        <v>8265</v>
      </c>
      <c r="L111" s="107"/>
      <c r="M111" s="21" t="s">
        <v>173</v>
      </c>
    </row>
    <row r="112" spans="1:13" ht="15.75">
      <c r="A112" s="42"/>
      <c r="B112" s="43"/>
      <c r="C112" s="45"/>
      <c r="D112" s="45"/>
      <c r="E112" s="45" t="s">
        <v>67</v>
      </c>
      <c r="F112" s="45"/>
      <c r="G112" s="6"/>
      <c r="H112" s="45"/>
      <c r="I112" s="6"/>
      <c r="K112" s="15">
        <v>500</v>
      </c>
      <c r="L112" s="107"/>
      <c r="M112" s="21"/>
    </row>
    <row r="113" spans="1:13" ht="15.75">
      <c r="A113" s="42"/>
      <c r="B113" s="43"/>
      <c r="C113" s="45"/>
      <c r="D113" s="45"/>
      <c r="E113" s="45" t="s">
        <v>68</v>
      </c>
      <c r="F113" s="45"/>
      <c r="G113" s="6"/>
      <c r="H113" s="45"/>
      <c r="I113" s="6"/>
      <c r="J113" s="33"/>
      <c r="K113" s="33">
        <v>1500</v>
      </c>
      <c r="L113" s="107"/>
      <c r="M113" s="21" t="s">
        <v>174</v>
      </c>
    </row>
    <row r="114" spans="1:13" ht="37.5" customHeight="1" thickBot="1">
      <c r="A114" s="42"/>
      <c r="B114" s="43"/>
      <c r="C114" s="45"/>
      <c r="D114" s="45"/>
      <c r="E114" s="45" t="s">
        <v>136</v>
      </c>
      <c r="F114" s="45"/>
      <c r="G114" s="6"/>
      <c r="H114" s="45"/>
      <c r="I114" s="6"/>
      <c r="J114" s="33"/>
      <c r="K114" s="18">
        <f>190*2</f>
        <v>380</v>
      </c>
      <c r="L114" s="107"/>
      <c r="M114" s="21" t="s">
        <v>178</v>
      </c>
    </row>
    <row r="115" spans="1:13" ht="15.75">
      <c r="A115" s="42"/>
      <c r="B115" s="43"/>
      <c r="C115" s="45"/>
      <c r="D115" s="45" t="s">
        <v>69</v>
      </c>
      <c r="E115" s="45"/>
      <c r="F115" s="45"/>
      <c r="G115" s="6"/>
      <c r="H115" s="45"/>
      <c r="I115" s="6"/>
      <c r="K115" s="89">
        <f>SUM(K111:K114)</f>
        <v>10645</v>
      </c>
      <c r="L115" s="107"/>
      <c r="M115" s="21"/>
    </row>
    <row r="116" spans="1:13" ht="30.75" thickBot="1">
      <c r="A116" s="42"/>
      <c r="B116" s="43"/>
      <c r="C116" s="45"/>
      <c r="D116" s="45" t="s">
        <v>134</v>
      </c>
      <c r="E116" s="45"/>
      <c r="F116" s="45"/>
      <c r="G116" s="6"/>
      <c r="H116" s="45"/>
      <c r="I116" s="6"/>
      <c r="J116" s="26">
        <v>930</v>
      </c>
      <c r="K116" s="26">
        <v>4754</v>
      </c>
      <c r="L116" s="107"/>
      <c r="M116" s="125" t="s">
        <v>189</v>
      </c>
    </row>
    <row r="117" spans="1:13" ht="25.5" customHeight="1">
      <c r="A117" s="42"/>
      <c r="B117" s="43"/>
      <c r="C117" s="45"/>
      <c r="D117" s="45" t="s">
        <v>199</v>
      </c>
      <c r="E117" s="45"/>
      <c r="F117" s="45"/>
      <c r="G117" s="6"/>
      <c r="H117" s="45"/>
      <c r="I117" s="6"/>
      <c r="M117" s="21"/>
    </row>
    <row r="118" spans="1:13" ht="15.75">
      <c r="A118" s="42"/>
      <c r="B118" s="43"/>
      <c r="C118" s="45"/>
      <c r="D118" s="45"/>
      <c r="E118" s="45" t="s">
        <v>132</v>
      </c>
      <c r="F118" s="45"/>
      <c r="G118" s="6"/>
      <c r="H118" s="45"/>
      <c r="I118" s="6"/>
      <c r="K118" s="15" t="s">
        <v>86</v>
      </c>
      <c r="L118" s="107"/>
      <c r="M118" s="21"/>
    </row>
    <row r="119" spans="1:13" ht="15.75">
      <c r="A119" s="42"/>
      <c r="B119" s="43"/>
      <c r="C119" s="45"/>
      <c r="D119" s="45"/>
      <c r="E119" s="45" t="s">
        <v>151</v>
      </c>
      <c r="F119" s="45"/>
      <c r="G119" s="6"/>
      <c r="H119" s="45"/>
      <c r="I119" s="6"/>
      <c r="K119" s="15">
        <v>1250</v>
      </c>
      <c r="L119" s="107"/>
      <c r="M119" s="21"/>
    </row>
    <row r="120" spans="1:13" ht="15.75">
      <c r="A120" s="42"/>
      <c r="B120" s="43"/>
      <c r="C120" s="45"/>
      <c r="D120" s="45"/>
      <c r="E120" s="45" t="s">
        <v>135</v>
      </c>
      <c r="F120" s="45"/>
      <c r="G120" s="6"/>
      <c r="H120" s="45"/>
      <c r="I120" s="6"/>
      <c r="J120" s="33"/>
      <c r="K120" s="33">
        <v>13635</v>
      </c>
      <c r="L120" s="107"/>
      <c r="M120" s="21" t="s">
        <v>175</v>
      </c>
    </row>
    <row r="121" spans="1:13" ht="15.75">
      <c r="A121" s="42"/>
      <c r="B121" s="43"/>
      <c r="C121" s="45"/>
      <c r="D121" s="45"/>
      <c r="E121" s="45" t="s">
        <v>180</v>
      </c>
      <c r="F121" s="45"/>
      <c r="G121" s="6"/>
      <c r="H121" s="45"/>
      <c r="I121" s="6"/>
      <c r="J121" s="33"/>
      <c r="K121" s="33"/>
      <c r="L121" s="107"/>
      <c r="M121" s="95"/>
    </row>
    <row r="122" spans="1:13" ht="15.75">
      <c r="A122" s="42"/>
      <c r="B122" s="43"/>
      <c r="C122" s="45"/>
      <c r="D122" s="45"/>
      <c r="E122" s="45" t="s">
        <v>190</v>
      </c>
      <c r="F122" s="45"/>
      <c r="G122" s="6"/>
      <c r="H122" s="45"/>
      <c r="I122" s="6"/>
      <c r="J122" s="33"/>
      <c r="K122" s="33" t="s">
        <v>86</v>
      </c>
      <c r="L122" s="107"/>
      <c r="M122" s="21"/>
    </row>
    <row r="123" spans="1:13" ht="15.75">
      <c r="A123" s="42"/>
      <c r="B123" s="43"/>
      <c r="C123" s="45"/>
      <c r="D123" s="45"/>
      <c r="E123" s="45" t="s">
        <v>191</v>
      </c>
      <c r="F123" s="45"/>
      <c r="G123" s="6"/>
      <c r="H123" s="45"/>
      <c r="I123" s="6"/>
      <c r="J123" s="33"/>
      <c r="K123" s="33"/>
      <c r="L123" s="107"/>
      <c r="M123" s="21"/>
    </row>
    <row r="124" spans="1:13" ht="16.5" thickBot="1">
      <c r="A124" s="42"/>
      <c r="B124" s="43"/>
      <c r="C124" s="45"/>
      <c r="D124" s="45"/>
      <c r="E124" s="45" t="s">
        <v>146</v>
      </c>
      <c r="F124" s="45"/>
      <c r="G124" s="6"/>
      <c r="H124" s="45"/>
      <c r="I124" s="6"/>
      <c r="J124" s="33"/>
      <c r="K124" s="33">
        <v>2500</v>
      </c>
      <c r="L124" s="107"/>
      <c r="M124" s="21"/>
    </row>
    <row r="125" spans="1:13" ht="15.75">
      <c r="A125" s="42"/>
      <c r="B125" s="43"/>
      <c r="C125" s="45"/>
      <c r="D125" s="45" t="s">
        <v>133</v>
      </c>
      <c r="E125" s="45"/>
      <c r="F125" s="45"/>
      <c r="G125" s="6"/>
      <c r="H125" s="45"/>
      <c r="I125" s="6"/>
      <c r="J125" s="102"/>
      <c r="K125" s="103">
        <f>SUM(K118:K124)</f>
        <v>17385</v>
      </c>
      <c r="L125" s="107"/>
      <c r="M125" s="21"/>
    </row>
    <row r="126" ht="15"/>
    <row r="127" ht="15"/>
    <row r="128" spans="1:13" ht="16.5" thickBot="1">
      <c r="A128" s="42"/>
      <c r="B128" s="49" t="s">
        <v>86</v>
      </c>
      <c r="C128" s="45" t="s">
        <v>70</v>
      </c>
      <c r="D128" s="45"/>
      <c r="E128" s="45"/>
      <c r="F128" s="45"/>
      <c r="G128" s="6"/>
      <c r="H128" s="45"/>
      <c r="I128" s="6"/>
      <c r="J128" s="90">
        <f>SUM(J36+J40+J48+J51+J66+J82+J89+J70+J58+J98+J105+J109+J115+J116+J125)</f>
        <v>930</v>
      </c>
      <c r="K128" s="90">
        <f>SUM(K36+K40+K48+K51+K66+K82+K89+K70+K58+K98+K105+K109+K115+K116+K125)</f>
        <v>235942.85</v>
      </c>
      <c r="L128" s="107"/>
      <c r="M128" s="21"/>
    </row>
    <row r="129" spans="1:13" ht="25.5" customHeight="1" thickBot="1">
      <c r="A129" s="48"/>
      <c r="B129" s="49" t="s">
        <v>71</v>
      </c>
      <c r="C129" s="49"/>
      <c r="D129" s="49"/>
      <c r="E129" s="49"/>
      <c r="F129" s="45"/>
      <c r="G129" s="6"/>
      <c r="H129" s="45"/>
      <c r="I129" s="6"/>
      <c r="J129" s="19"/>
      <c r="K129" s="92">
        <f>(K24-K128)</f>
        <v>105603.15</v>
      </c>
      <c r="L129" s="107"/>
      <c r="M129" s="21" t="s">
        <v>86</v>
      </c>
    </row>
    <row r="130" spans="1:13" s="9" customFormat="1" ht="30" customHeight="1" thickTop="1">
      <c r="A130" s="46" t="s">
        <v>86</v>
      </c>
      <c r="B130" s="138" t="s">
        <v>120</v>
      </c>
      <c r="C130" s="138"/>
      <c r="D130" s="138"/>
      <c r="E130" s="138"/>
      <c r="F130" s="43"/>
      <c r="G130" s="8"/>
      <c r="H130" s="43"/>
      <c r="I130" s="8"/>
      <c r="J130" s="15"/>
      <c r="K130" s="15"/>
      <c r="L130" s="104"/>
      <c r="M130" s="115"/>
    </row>
    <row r="131" spans="1:15" ht="34.5" customHeight="1">
      <c r="A131" s="42"/>
      <c r="B131" s="58"/>
      <c r="C131" s="45"/>
      <c r="D131" s="45" t="s">
        <v>200</v>
      </c>
      <c r="E131" s="45"/>
      <c r="F131" s="45"/>
      <c r="G131" s="6"/>
      <c r="H131" s="45"/>
      <c r="I131" s="6"/>
      <c r="J131" s="33"/>
      <c r="K131" s="20">
        <f>(0.1*271100)+10000+28000</f>
        <v>65110</v>
      </c>
      <c r="L131" s="124"/>
      <c r="M131" s="21" t="s">
        <v>211</v>
      </c>
      <c r="O131" s="20" t="s">
        <v>86</v>
      </c>
    </row>
    <row r="132" spans="1:13" ht="15.75">
      <c r="A132" s="42"/>
      <c r="B132" s="43"/>
      <c r="C132" s="45" t="s">
        <v>86</v>
      </c>
      <c r="D132" s="45" t="s">
        <v>119</v>
      </c>
      <c r="E132" s="54"/>
      <c r="F132" s="45"/>
      <c r="G132" s="6"/>
      <c r="H132" s="45"/>
      <c r="I132" s="6"/>
      <c r="J132" s="33"/>
      <c r="K132" s="20">
        <v>30000</v>
      </c>
      <c r="L132" s="124"/>
      <c r="M132" s="21" t="s">
        <v>176</v>
      </c>
    </row>
    <row r="133" spans="1:13" ht="15.75">
      <c r="A133" s="42"/>
      <c r="B133" s="43"/>
      <c r="C133" s="45"/>
      <c r="D133" s="45" t="s">
        <v>153</v>
      </c>
      <c r="E133" s="54"/>
      <c r="F133" s="45"/>
      <c r="G133" s="6"/>
      <c r="H133" s="45"/>
      <c r="I133" s="6"/>
      <c r="J133" s="33"/>
      <c r="K133" s="20">
        <v>10000</v>
      </c>
      <c r="L133" s="124"/>
      <c r="M133" s="21" t="s">
        <v>177</v>
      </c>
    </row>
    <row r="134" spans="1:13" ht="16.5" thickBot="1">
      <c r="A134" s="42"/>
      <c r="B134" s="43"/>
      <c r="C134" s="45" t="s">
        <v>201</v>
      </c>
      <c r="D134" s="45"/>
      <c r="E134" s="54"/>
      <c r="F134" s="45"/>
      <c r="G134" s="6"/>
      <c r="H134" s="45"/>
      <c r="I134" s="6"/>
      <c r="J134" s="33"/>
      <c r="K134" s="26">
        <f>SUM(K131:K133)</f>
        <v>105110</v>
      </c>
      <c r="L134" s="109"/>
      <c r="M134" s="21"/>
    </row>
    <row r="135" spans="1:13" ht="15.75">
      <c r="A135" s="42"/>
      <c r="B135" s="43"/>
      <c r="C135" s="45"/>
      <c r="D135" s="45"/>
      <c r="E135" s="54"/>
      <c r="F135" s="45"/>
      <c r="G135" s="6"/>
      <c r="H135" s="45"/>
      <c r="I135" s="6"/>
      <c r="J135" s="33"/>
      <c r="K135" s="20"/>
      <c r="L135" s="109"/>
      <c r="M135" s="21"/>
    </row>
    <row r="136" spans="1:13" ht="15.75">
      <c r="A136" s="42"/>
      <c r="B136" s="43"/>
      <c r="C136" s="45"/>
      <c r="D136" s="45"/>
      <c r="E136" s="54"/>
      <c r="F136" s="45"/>
      <c r="G136" s="6"/>
      <c r="H136" s="45"/>
      <c r="I136" s="6"/>
      <c r="J136" s="33"/>
      <c r="K136" s="20"/>
      <c r="L136" s="109"/>
      <c r="M136" s="21"/>
    </row>
    <row r="137" spans="1:13" ht="18" customHeight="1">
      <c r="A137" s="42"/>
      <c r="B137" s="139" t="s">
        <v>121</v>
      </c>
      <c r="C137" s="140"/>
      <c r="D137" s="140"/>
      <c r="E137" s="140"/>
      <c r="F137" s="45"/>
      <c r="G137" s="6"/>
      <c r="H137" s="45"/>
      <c r="I137" s="6"/>
      <c r="J137" s="33"/>
      <c r="K137" s="20">
        <f>K129-K134</f>
        <v>493.1499999999942</v>
      </c>
      <c r="L137" s="109"/>
      <c r="M137" s="21"/>
    </row>
    <row r="138" spans="1:13" s="27" customFormat="1" ht="15.75">
      <c r="A138" s="46"/>
      <c r="B138" s="59"/>
      <c r="C138" s="43"/>
      <c r="D138" s="43"/>
      <c r="I138" s="8"/>
      <c r="J138" s="35"/>
      <c r="K138" s="35"/>
      <c r="L138" s="110"/>
      <c r="M138" s="113"/>
    </row>
    <row r="139" spans="1:13" s="28" customFormat="1" ht="25.5" customHeight="1">
      <c r="A139" s="60"/>
      <c r="B139" s="43"/>
      <c r="C139" s="59"/>
      <c r="D139" s="59"/>
      <c r="E139" s="49" t="s">
        <v>212</v>
      </c>
      <c r="I139" s="6"/>
      <c r="J139" s="15"/>
      <c r="K139" s="15"/>
      <c r="L139" s="104"/>
      <c r="M139" s="21"/>
    </row>
    <row r="140" spans="1:13" s="28" customFormat="1" ht="15.75">
      <c r="A140" s="42"/>
      <c r="B140" s="43"/>
      <c r="C140" s="45"/>
      <c r="D140" s="45"/>
      <c r="E140" s="59" t="s">
        <v>101</v>
      </c>
      <c r="F140" s="13">
        <v>132925.94</v>
      </c>
      <c r="G140" s="6"/>
      <c r="H140" s="13">
        <v>120837.69</v>
      </c>
      <c r="I140" s="6"/>
      <c r="J140" s="15"/>
      <c r="K140" s="15"/>
      <c r="L140" s="104"/>
      <c r="M140" s="21"/>
    </row>
    <row r="141" spans="1:13" s="28" customFormat="1" ht="15.75">
      <c r="A141" s="42"/>
      <c r="B141" s="43"/>
      <c r="C141" s="45"/>
      <c r="D141" s="45"/>
      <c r="E141" s="45" t="s">
        <v>213</v>
      </c>
      <c r="F141" s="13">
        <v>0</v>
      </c>
      <c r="G141" s="6"/>
      <c r="H141" s="13">
        <v>115000</v>
      </c>
      <c r="I141" s="6"/>
      <c r="J141" s="15"/>
      <c r="K141" s="15"/>
      <c r="L141" s="104"/>
      <c r="M141" s="21"/>
    </row>
    <row r="142" spans="1:13" s="28" customFormat="1" ht="16.5" thickBot="1">
      <c r="A142" s="42"/>
      <c r="B142" s="43"/>
      <c r="C142" s="45"/>
      <c r="D142" s="45"/>
      <c r="E142" s="45" t="s">
        <v>126</v>
      </c>
      <c r="F142" s="61">
        <v>0</v>
      </c>
      <c r="G142" s="6"/>
      <c r="H142" s="61">
        <v>0</v>
      </c>
      <c r="I142" s="6"/>
      <c r="J142" s="15"/>
      <c r="K142" s="15"/>
      <c r="L142" s="104"/>
      <c r="M142" s="21"/>
    </row>
    <row r="143" spans="1:13" ht="16.5" thickBot="1">
      <c r="A143" s="42"/>
      <c r="B143" s="43"/>
      <c r="C143" s="45"/>
      <c r="D143" s="45"/>
      <c r="E143" s="45" t="s">
        <v>96</v>
      </c>
      <c r="F143" s="80">
        <f>SUM(F140:F142)</f>
        <v>132925.94</v>
      </c>
      <c r="G143" s="6"/>
      <c r="H143" s="136">
        <f>SUM(H140:H142)</f>
        <v>235837.69</v>
      </c>
      <c r="I143" s="32"/>
      <c r="J143" s="33"/>
      <c r="K143" s="33"/>
      <c r="M143" s="95"/>
    </row>
    <row r="144" spans="1:13" ht="20.25" customHeight="1" thickTop="1">
      <c r="A144" s="62"/>
      <c r="B144" s="7"/>
      <c r="C144" s="64"/>
      <c r="F144" s="54"/>
      <c r="G144" s="32"/>
      <c r="H144" s="54"/>
      <c r="I144" s="32"/>
      <c r="M144" s="95"/>
    </row>
    <row r="145" spans="1:13" ht="18.75" thickBot="1">
      <c r="A145" s="42"/>
      <c r="B145" s="134" t="s">
        <v>202</v>
      </c>
      <c r="C145" s="44"/>
      <c r="D145" s="45"/>
      <c r="E145" s="45"/>
      <c r="F145" s="45"/>
      <c r="G145" s="6"/>
      <c r="H145" s="45"/>
      <c r="I145" s="6"/>
      <c r="J145" s="24"/>
      <c r="K145" s="24" t="s">
        <v>193</v>
      </c>
      <c r="L145" s="133"/>
      <c r="M145" s="21"/>
    </row>
    <row r="146" spans="1:13" s="9" customFormat="1" ht="17.25" thickBot="1" thickTop="1">
      <c r="A146" s="46"/>
      <c r="B146" s="43"/>
      <c r="C146" s="43"/>
      <c r="D146" s="43"/>
      <c r="E146" s="43"/>
      <c r="F146" s="43"/>
      <c r="G146" s="8"/>
      <c r="H146" s="43"/>
      <c r="I146" s="8"/>
      <c r="J146" s="24"/>
      <c r="K146" s="47" t="s">
        <v>214</v>
      </c>
      <c r="L146" s="105"/>
      <c r="M146" s="112"/>
    </row>
    <row r="147" spans="1:13" s="12" customFormat="1" ht="16.5" thickTop="1">
      <c r="A147" s="48"/>
      <c r="B147" s="49" t="s">
        <v>203</v>
      </c>
      <c r="C147" s="49"/>
      <c r="D147" s="49"/>
      <c r="E147" s="49"/>
      <c r="F147" s="49"/>
      <c r="G147" s="10"/>
      <c r="H147" s="49"/>
      <c r="I147" s="10"/>
      <c r="J147" s="11"/>
      <c r="K147" s="11"/>
      <c r="L147" s="104"/>
      <c r="M147" s="113"/>
    </row>
    <row r="148" spans="1:13" s="12" customFormat="1" ht="15.75">
      <c r="A148" s="48"/>
      <c r="B148" s="49"/>
      <c r="C148" s="49"/>
      <c r="D148" s="49"/>
      <c r="E148" s="49"/>
      <c r="F148" s="49"/>
      <c r="G148" s="10"/>
      <c r="H148" s="49"/>
      <c r="I148" s="10"/>
      <c r="J148" s="11"/>
      <c r="K148" s="11"/>
      <c r="L148" s="104"/>
      <c r="M148" s="113"/>
    </row>
    <row r="149" spans="1:13" ht="25.5" customHeight="1">
      <c r="A149" s="42"/>
      <c r="B149" s="43"/>
      <c r="C149" s="50" t="s">
        <v>1</v>
      </c>
      <c r="D149" s="45"/>
      <c r="E149" s="45"/>
      <c r="F149" s="45"/>
      <c r="G149" s="6"/>
      <c r="H149" s="45"/>
      <c r="I149" s="6"/>
      <c r="M149" s="21"/>
    </row>
    <row r="150" spans="1:13" ht="15.75">
      <c r="A150" s="65"/>
      <c r="B150" s="7"/>
      <c r="C150" s="7"/>
      <c r="D150" s="126" t="s">
        <v>204</v>
      </c>
      <c r="E150" s="126"/>
      <c r="F150" s="126"/>
      <c r="G150" s="99"/>
      <c r="H150" s="44"/>
      <c r="I150" s="67"/>
      <c r="J150" s="13"/>
      <c r="K150" s="13"/>
      <c r="M150" s="116"/>
    </row>
    <row r="151" spans="1:13" ht="15.75">
      <c r="A151" s="65"/>
      <c r="B151" s="7"/>
      <c r="C151" s="7"/>
      <c r="D151" s="126"/>
      <c r="E151" s="126" t="s">
        <v>205</v>
      </c>
      <c r="F151" s="126"/>
      <c r="G151" s="99"/>
      <c r="H151" s="44"/>
      <c r="I151" s="67"/>
      <c r="J151" s="13"/>
      <c r="K151" s="13">
        <v>353</v>
      </c>
      <c r="M151" s="116"/>
    </row>
    <row r="152" spans="1:13" ht="30">
      <c r="A152" s="65"/>
      <c r="B152" s="7"/>
      <c r="C152" s="7"/>
      <c r="D152" s="126"/>
      <c r="E152" s="126" t="s">
        <v>206</v>
      </c>
      <c r="F152" s="126"/>
      <c r="G152" s="99"/>
      <c r="H152" s="44"/>
      <c r="I152" s="67"/>
      <c r="J152" s="13"/>
      <c r="K152" s="13">
        <f>K131</f>
        <v>65110</v>
      </c>
      <c r="M152" s="21" t="s">
        <v>211</v>
      </c>
    </row>
    <row r="153" spans="2:11" ht="15.75">
      <c r="B153" s="7"/>
      <c r="C153" s="7"/>
      <c r="D153" s="126"/>
      <c r="E153" s="126" t="s">
        <v>207</v>
      </c>
      <c r="F153" s="126"/>
      <c r="G153" s="99"/>
      <c r="J153" s="13"/>
      <c r="K153" s="13"/>
    </row>
    <row r="154" spans="2:11" ht="16.5" thickBot="1">
      <c r="B154" s="7"/>
      <c r="C154" s="7"/>
      <c r="D154" s="126"/>
      <c r="E154" s="126" t="s">
        <v>208</v>
      </c>
      <c r="F154" s="126"/>
      <c r="G154" s="99"/>
      <c r="J154" s="13"/>
      <c r="K154" s="13"/>
    </row>
    <row r="155" spans="2:11" ht="15.75">
      <c r="B155" s="7"/>
      <c r="C155" s="126" t="s">
        <v>209</v>
      </c>
      <c r="D155" s="7"/>
      <c r="E155" s="127"/>
      <c r="F155" s="127"/>
      <c r="G155" s="99"/>
      <c r="J155" s="13"/>
      <c r="K155" s="129">
        <f>SUM(K151:K154)</f>
        <v>65463</v>
      </c>
    </row>
    <row r="156" spans="10:11" ht="15">
      <c r="J156" s="13"/>
      <c r="K156" s="13"/>
    </row>
    <row r="157" spans="1:13" ht="25.5" customHeight="1">
      <c r="A157" s="42"/>
      <c r="B157" s="43"/>
      <c r="C157" s="50" t="s">
        <v>10</v>
      </c>
      <c r="D157" s="45"/>
      <c r="E157" s="45"/>
      <c r="F157" s="45"/>
      <c r="G157" s="6"/>
      <c r="H157" s="45"/>
      <c r="I157" s="6"/>
      <c r="M157" s="21"/>
    </row>
    <row r="158" spans="1:13" ht="20.25" customHeight="1">
      <c r="A158" s="62"/>
      <c r="B158" s="54"/>
      <c r="C158" s="64"/>
      <c r="D158" s="99" t="s">
        <v>149</v>
      </c>
      <c r="F158" s="54"/>
      <c r="G158" s="32"/>
      <c r="H158" s="54"/>
      <c r="I158" s="32"/>
      <c r="M158" s="95"/>
    </row>
    <row r="159" spans="1:13" ht="30">
      <c r="A159" s="62"/>
      <c r="B159" s="63"/>
      <c r="C159" s="64"/>
      <c r="D159" s="64"/>
      <c r="E159" s="96" t="s">
        <v>140</v>
      </c>
      <c r="F159" s="54" t="s">
        <v>86</v>
      </c>
      <c r="G159" s="32"/>
      <c r="H159" s="54" t="s">
        <v>86</v>
      </c>
      <c r="I159" s="32"/>
      <c r="K159" s="15">
        <v>7000</v>
      </c>
      <c r="M159" s="95" t="s">
        <v>139</v>
      </c>
    </row>
    <row r="160" spans="1:13" ht="15">
      <c r="A160" s="62"/>
      <c r="B160" s="63"/>
      <c r="C160" s="64"/>
      <c r="D160" s="64"/>
      <c r="E160" s="96" t="s">
        <v>141</v>
      </c>
      <c r="F160" s="54"/>
      <c r="G160" s="32"/>
      <c r="H160" s="54"/>
      <c r="I160" s="32"/>
      <c r="K160" s="15">
        <v>10000</v>
      </c>
      <c r="M160" s="95"/>
    </row>
    <row r="161" spans="1:13" ht="45">
      <c r="A161" s="62"/>
      <c r="B161" s="63"/>
      <c r="C161" s="64"/>
      <c r="D161" s="64"/>
      <c r="E161" s="96" t="s">
        <v>142</v>
      </c>
      <c r="F161" s="54"/>
      <c r="G161" s="32"/>
      <c r="H161" s="54"/>
      <c r="I161" s="32"/>
      <c r="K161" s="15">
        <v>22936</v>
      </c>
      <c r="M161" s="21" t="s">
        <v>181</v>
      </c>
    </row>
    <row r="162" spans="1:13" ht="45">
      <c r="A162" s="62"/>
      <c r="B162" s="63"/>
      <c r="C162" s="64"/>
      <c r="D162" s="64"/>
      <c r="E162" s="96" t="s">
        <v>143</v>
      </c>
      <c r="F162" s="54"/>
      <c r="G162" s="32"/>
      <c r="H162" s="54"/>
      <c r="I162" s="32"/>
      <c r="K162" s="15">
        <v>5000</v>
      </c>
      <c r="M162" s="21" t="s">
        <v>182</v>
      </c>
    </row>
    <row r="163" spans="1:13" ht="30">
      <c r="A163" s="62"/>
      <c r="B163" s="63"/>
      <c r="C163" s="64"/>
      <c r="D163" s="64"/>
      <c r="E163" s="96" t="s">
        <v>192</v>
      </c>
      <c r="F163" s="54"/>
      <c r="G163" s="32"/>
      <c r="H163" s="54"/>
      <c r="I163" s="32"/>
      <c r="K163" s="15">
        <v>2000</v>
      </c>
      <c r="M163" s="95" t="s">
        <v>144</v>
      </c>
    </row>
    <row r="164" spans="1:13" ht="15">
      <c r="A164" s="65"/>
      <c r="B164" s="66"/>
      <c r="C164" s="44"/>
      <c r="D164" s="99" t="s">
        <v>150</v>
      </c>
      <c r="E164" s="99"/>
      <c r="F164" s="99"/>
      <c r="G164" s="100"/>
      <c r="H164" s="99"/>
      <c r="I164" s="100"/>
      <c r="M164" s="95"/>
    </row>
    <row r="165" spans="1:13" ht="15">
      <c r="A165" s="42"/>
      <c r="B165" s="43"/>
      <c r="C165" s="45"/>
      <c r="D165" s="45"/>
      <c r="E165" s="45" t="s">
        <v>180</v>
      </c>
      <c r="F165" s="45"/>
      <c r="G165" s="6"/>
      <c r="H165" s="45"/>
      <c r="I165" s="6"/>
      <c r="J165" s="33"/>
      <c r="K165" s="33"/>
      <c r="L165" s="107"/>
      <c r="M165" s="95"/>
    </row>
    <row r="166" spans="1:13" ht="15.75" customHeight="1" thickBot="1">
      <c r="A166" s="42"/>
      <c r="B166" s="43"/>
      <c r="C166" s="45"/>
      <c r="D166" s="45"/>
      <c r="E166" s="45" t="s">
        <v>190</v>
      </c>
      <c r="F166" s="45"/>
      <c r="G166" s="32"/>
      <c r="H166" s="45"/>
      <c r="I166" s="32"/>
      <c r="J166" s="33"/>
      <c r="K166" s="33" t="s">
        <v>86</v>
      </c>
      <c r="M166" s="97"/>
    </row>
    <row r="167" spans="3:11" ht="15.75" thickBot="1">
      <c r="C167" s="45" t="s">
        <v>70</v>
      </c>
      <c r="J167" s="129">
        <f>SUM(J164:J166)</f>
        <v>0</v>
      </c>
      <c r="K167" s="129">
        <f>SUM(K159:K166)</f>
        <v>46936</v>
      </c>
    </row>
    <row r="168" spans="1:15" ht="25.5" customHeight="1" thickBot="1">
      <c r="A168" s="48"/>
      <c r="B168" s="49" t="s">
        <v>210</v>
      </c>
      <c r="C168" s="49"/>
      <c r="D168" s="49"/>
      <c r="E168" s="49"/>
      <c r="F168" s="45"/>
      <c r="G168" s="6"/>
      <c r="H168" s="45"/>
      <c r="I168" s="6"/>
      <c r="J168" s="91">
        <f>J155-J167</f>
        <v>0</v>
      </c>
      <c r="K168" s="91">
        <f>K155-K167</f>
        <v>18527</v>
      </c>
      <c r="L168" s="107"/>
      <c r="M168" s="21" t="s">
        <v>86</v>
      </c>
      <c r="O168" s="130"/>
    </row>
    <row r="169" spans="10:12" ht="15.75" thickTop="1">
      <c r="J169" s="13"/>
      <c r="K169" s="14"/>
      <c r="L169" s="132"/>
    </row>
    <row r="170" spans="10:12" ht="15">
      <c r="J170" s="13"/>
      <c r="K170" s="14"/>
      <c r="L170" s="132"/>
    </row>
    <row r="171" spans="2:12" ht="15">
      <c r="B171" s="128"/>
      <c r="C171" s="99"/>
      <c r="D171" s="99"/>
      <c r="E171" s="99"/>
      <c r="J171" s="13"/>
      <c r="K171" s="14"/>
      <c r="L171" s="132"/>
    </row>
    <row r="172" spans="11:12" ht="15">
      <c r="K172" s="33"/>
      <c r="L172" s="132"/>
    </row>
    <row r="173" spans="11:12" ht="15">
      <c r="K173" s="33"/>
      <c r="L173" s="132"/>
    </row>
    <row r="174" spans="11:12" ht="15">
      <c r="K174" s="33"/>
      <c r="L174" s="132"/>
    </row>
    <row r="175" spans="11:12" ht="15">
      <c r="K175" s="33"/>
      <c r="L175" s="132"/>
    </row>
    <row r="176" spans="11:12" ht="15">
      <c r="K176" s="33"/>
      <c r="L176" s="132"/>
    </row>
    <row r="177" spans="11:12" ht="15">
      <c r="K177" s="33"/>
      <c r="L177" s="132"/>
    </row>
    <row r="178" spans="11:12" ht="15">
      <c r="K178" s="33"/>
      <c r="L178" s="132"/>
    </row>
    <row r="179" spans="11:12" ht="15">
      <c r="K179" s="33"/>
      <c r="L179" s="132"/>
    </row>
    <row r="180" spans="11:12" ht="15">
      <c r="K180" s="33"/>
      <c r="L180" s="132"/>
    </row>
    <row r="181" spans="11:12" ht="15">
      <c r="K181" s="33"/>
      <c r="L181" s="132"/>
    </row>
    <row r="182" spans="11:12" ht="15">
      <c r="K182" s="33"/>
      <c r="L182" s="132"/>
    </row>
    <row r="183" spans="11:12" ht="15">
      <c r="K183" s="33"/>
      <c r="L183" s="132"/>
    </row>
    <row r="184" spans="11:12" ht="15">
      <c r="K184" s="33"/>
      <c r="L184" s="132"/>
    </row>
    <row r="185" spans="11:12" ht="15">
      <c r="K185" s="33"/>
      <c r="L185" s="132"/>
    </row>
    <row r="186" spans="11:12" ht="15">
      <c r="K186" s="33"/>
      <c r="L186" s="132"/>
    </row>
    <row r="187" spans="11:12" ht="15">
      <c r="K187" s="33"/>
      <c r="L187" s="132"/>
    </row>
    <row r="188" spans="11:12" ht="15">
      <c r="K188" s="33"/>
      <c r="L188" s="132"/>
    </row>
    <row r="189" spans="11:12" ht="15">
      <c r="K189" s="33"/>
      <c r="L189" s="132"/>
    </row>
    <row r="190" spans="11:12" ht="15">
      <c r="K190" s="33"/>
      <c r="L190" s="132"/>
    </row>
    <row r="191" spans="11:12" ht="15">
      <c r="K191" s="33"/>
      <c r="L191" s="132"/>
    </row>
    <row r="192" spans="11:12" ht="15">
      <c r="K192" s="33"/>
      <c r="L192" s="132"/>
    </row>
    <row r="193" spans="11:12" ht="15">
      <c r="K193" s="33"/>
      <c r="L193" s="132"/>
    </row>
    <row r="194" spans="11:12" ht="15">
      <c r="K194" s="33"/>
      <c r="L194" s="132"/>
    </row>
    <row r="195" spans="11:12" ht="15">
      <c r="K195" s="33"/>
      <c r="L195" s="132"/>
    </row>
    <row r="196" spans="11:12" ht="15">
      <c r="K196" s="33"/>
      <c r="L196" s="132"/>
    </row>
    <row r="197" spans="11:12" ht="15">
      <c r="K197" s="33"/>
      <c r="L197" s="132"/>
    </row>
    <row r="198" spans="11:12" ht="15">
      <c r="K198" s="33"/>
      <c r="L198" s="132"/>
    </row>
    <row r="199" spans="11:12" ht="15">
      <c r="K199" s="33"/>
      <c r="L199" s="132"/>
    </row>
    <row r="200" spans="11:12" ht="15">
      <c r="K200" s="33"/>
      <c r="L200" s="132"/>
    </row>
    <row r="201" spans="11:12" ht="15">
      <c r="K201" s="33"/>
      <c r="L201" s="132"/>
    </row>
    <row r="202" spans="11:12" ht="15">
      <c r="K202" s="33"/>
      <c r="L202" s="132"/>
    </row>
    <row r="203" spans="11:12" ht="15">
      <c r="K203" s="33"/>
      <c r="L203" s="132"/>
    </row>
    <row r="204" spans="11:12" ht="15">
      <c r="K204" s="33"/>
      <c r="L204" s="132"/>
    </row>
    <row r="205" spans="11:12" ht="15">
      <c r="K205" s="33"/>
      <c r="L205" s="132"/>
    </row>
    <row r="206" spans="11:12" ht="15">
      <c r="K206" s="33"/>
      <c r="L206" s="132"/>
    </row>
    <row r="207" spans="11:12" ht="15">
      <c r="K207" s="33"/>
      <c r="L207" s="132"/>
    </row>
    <row r="208" spans="11:12" ht="15">
      <c r="K208" s="33"/>
      <c r="L208" s="132"/>
    </row>
    <row r="209" spans="11:12" ht="15">
      <c r="K209" s="33"/>
      <c r="L209" s="132"/>
    </row>
    <row r="210" spans="11:12" ht="15">
      <c r="K210" s="33"/>
      <c r="L210" s="132"/>
    </row>
    <row r="211" spans="11:12" ht="15">
      <c r="K211" s="33"/>
      <c r="L211" s="132"/>
    </row>
    <row r="212" spans="11:12" ht="15">
      <c r="K212" s="33"/>
      <c r="L212" s="132"/>
    </row>
    <row r="213" spans="11:12" ht="15">
      <c r="K213" s="33"/>
      <c r="L213" s="132"/>
    </row>
    <row r="214" spans="11:12" ht="15">
      <c r="K214" s="33"/>
      <c r="L214" s="132"/>
    </row>
    <row r="215" spans="11:12" ht="15">
      <c r="K215" s="33"/>
      <c r="L215" s="132"/>
    </row>
    <row r="216" spans="11:12" ht="15">
      <c r="K216" s="33"/>
      <c r="L216" s="132"/>
    </row>
    <row r="217" spans="11:12" ht="15">
      <c r="K217" s="33"/>
      <c r="L217" s="132"/>
    </row>
    <row r="218" spans="11:12" ht="15">
      <c r="K218" s="33"/>
      <c r="L218" s="132"/>
    </row>
    <row r="219" spans="11:12" ht="15">
      <c r="K219" s="33"/>
      <c r="L219" s="132"/>
    </row>
    <row r="220" spans="11:12" ht="15">
      <c r="K220" s="33"/>
      <c r="L220" s="132"/>
    </row>
    <row r="221" spans="11:12" ht="15">
      <c r="K221" s="33"/>
      <c r="L221" s="132"/>
    </row>
    <row r="222" spans="11:12" ht="15">
      <c r="K222" s="33"/>
      <c r="L222" s="132"/>
    </row>
    <row r="223" spans="11:12" ht="15">
      <c r="K223" s="33"/>
      <c r="L223" s="132"/>
    </row>
    <row r="224" spans="11:12" ht="15">
      <c r="K224" s="33"/>
      <c r="L224" s="132"/>
    </row>
    <row r="225" spans="11:12" ht="15">
      <c r="K225" s="33"/>
      <c r="L225" s="132"/>
    </row>
    <row r="226" spans="11:12" ht="15">
      <c r="K226" s="33"/>
      <c r="L226" s="132"/>
    </row>
    <row r="227" spans="11:12" ht="15">
      <c r="K227" s="33"/>
      <c r="L227" s="132"/>
    </row>
    <row r="228" spans="11:12" ht="15">
      <c r="K228" s="33"/>
      <c r="L228" s="132"/>
    </row>
    <row r="229" spans="11:12" ht="15">
      <c r="K229" s="33"/>
      <c r="L229" s="132"/>
    </row>
    <row r="230" spans="11:12" ht="15">
      <c r="K230" s="33"/>
      <c r="L230" s="132"/>
    </row>
    <row r="231" spans="11:12" ht="15">
      <c r="K231" s="33"/>
      <c r="L231" s="132"/>
    </row>
    <row r="232" spans="11:12" ht="15">
      <c r="K232" s="33"/>
      <c r="L232" s="132"/>
    </row>
    <row r="233" spans="11:12" ht="15">
      <c r="K233" s="33"/>
      <c r="L233" s="132"/>
    </row>
    <row r="234" spans="11:12" ht="15">
      <c r="K234" s="33"/>
      <c r="L234" s="132"/>
    </row>
    <row r="235" spans="11:12" ht="15">
      <c r="K235" s="33"/>
      <c r="L235" s="132"/>
    </row>
    <row r="236" spans="11:12" ht="15">
      <c r="K236" s="33"/>
      <c r="L236" s="132"/>
    </row>
    <row r="237" spans="11:12" ht="15">
      <c r="K237" s="33"/>
      <c r="L237" s="132"/>
    </row>
    <row r="238" spans="11:12" ht="15">
      <c r="K238" s="33"/>
      <c r="L238" s="132"/>
    </row>
    <row r="239" spans="11:12" ht="15">
      <c r="K239" s="33"/>
      <c r="L239" s="132"/>
    </row>
    <row r="240" spans="11:12" ht="15">
      <c r="K240" s="33"/>
      <c r="L240" s="132"/>
    </row>
    <row r="241" spans="11:12" ht="15">
      <c r="K241" s="33"/>
      <c r="L241" s="132"/>
    </row>
    <row r="242" spans="11:12" ht="15">
      <c r="K242" s="33"/>
      <c r="L242" s="132"/>
    </row>
    <row r="243" spans="11:12" ht="15">
      <c r="K243" s="33"/>
      <c r="L243" s="132"/>
    </row>
    <row r="244" spans="11:12" ht="15">
      <c r="K244" s="33"/>
      <c r="L244" s="132"/>
    </row>
    <row r="245" spans="11:12" ht="15">
      <c r="K245" s="33"/>
      <c r="L245" s="132"/>
    </row>
    <row r="246" spans="11:12" ht="15">
      <c r="K246" s="33"/>
      <c r="L246" s="132"/>
    </row>
    <row r="247" spans="11:12" ht="15">
      <c r="K247" s="33"/>
      <c r="L247" s="132"/>
    </row>
    <row r="248" spans="11:12" ht="15">
      <c r="K248" s="33"/>
      <c r="L248" s="132"/>
    </row>
    <row r="249" spans="11:12" ht="15">
      <c r="K249" s="33"/>
      <c r="L249" s="132"/>
    </row>
    <row r="250" spans="11:12" ht="15">
      <c r="K250" s="33"/>
      <c r="L250" s="132"/>
    </row>
    <row r="251" spans="11:12" ht="15">
      <c r="K251" s="33"/>
      <c r="L251" s="132"/>
    </row>
    <row r="252" spans="11:12" ht="15">
      <c r="K252" s="33"/>
      <c r="L252" s="132"/>
    </row>
    <row r="253" spans="11:12" ht="15">
      <c r="K253" s="33"/>
      <c r="L253" s="132"/>
    </row>
    <row r="254" spans="11:12" ht="15">
      <c r="K254" s="33"/>
      <c r="L254" s="132"/>
    </row>
    <row r="255" spans="11:12" ht="15">
      <c r="K255" s="33"/>
      <c r="L255" s="132"/>
    </row>
    <row r="256" spans="11:12" ht="15">
      <c r="K256" s="33"/>
      <c r="L256" s="132"/>
    </row>
    <row r="257" spans="11:12" ht="15">
      <c r="K257" s="33"/>
      <c r="L257" s="132"/>
    </row>
    <row r="258" spans="11:12" ht="15">
      <c r="K258" s="33"/>
      <c r="L258" s="132"/>
    </row>
    <row r="259" spans="11:12" ht="15">
      <c r="K259" s="33"/>
      <c r="L259" s="132"/>
    </row>
    <row r="260" spans="11:12" ht="15">
      <c r="K260" s="33"/>
      <c r="L260" s="132"/>
    </row>
    <row r="261" spans="11:12" ht="15">
      <c r="K261" s="33"/>
      <c r="L261" s="132"/>
    </row>
    <row r="262" spans="11:12" ht="15">
      <c r="K262" s="33"/>
      <c r="L262" s="132"/>
    </row>
    <row r="263" spans="11:12" ht="15">
      <c r="K263" s="33"/>
      <c r="L263" s="132"/>
    </row>
    <row r="264" spans="11:12" ht="15">
      <c r="K264" s="33"/>
      <c r="L264" s="132"/>
    </row>
    <row r="265" spans="11:12" ht="15">
      <c r="K265" s="33"/>
      <c r="L265" s="132"/>
    </row>
  </sheetData>
  <sheetProtection formatCells="0" insertRows="0" selectLockedCells="1"/>
  <mergeCells count="2">
    <mergeCell ref="B130:E130"/>
    <mergeCell ref="B137:E137"/>
  </mergeCells>
  <printOptions gridLines="1" horizontalCentered="1"/>
  <pageMargins left="0.25" right="0.25" top="0.75" bottom="0.75" header="0.3" footer="0.3"/>
  <pageSetup fitToHeight="0" fitToWidth="1" horizontalDpi="300" verticalDpi="300" orientation="landscape" scale="67"/>
  <headerFooter alignWithMargins="0">
    <oddHeader>&amp;L &amp;CFCR Budget</oddHeader>
    <oddFooter>&amp;L&amp;D&amp;R&amp;"Times New Roman,Bold"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">
      <selection activeCell="H23" sqref="H23"/>
    </sheetView>
  </sheetViews>
  <sheetFormatPr defaultColWidth="8.8515625" defaultRowHeight="12.75"/>
  <cols>
    <col min="1" max="1" width="8.8515625" style="0" customWidth="1"/>
    <col min="2" max="2" width="18.8515625" style="0" customWidth="1"/>
    <col min="3" max="3" width="16.28125" style="0" customWidth="1"/>
    <col min="4" max="4" width="9.140625" style="2" customWidth="1"/>
    <col min="5" max="5" width="13.28125" style="0" customWidth="1"/>
    <col min="6" max="6" width="8.8515625" style="0" customWidth="1"/>
    <col min="7" max="7" width="11.8515625" style="0" customWidth="1"/>
    <col min="8" max="8" width="12.140625" style="0" customWidth="1"/>
    <col min="9" max="9" width="8.8515625" style="0" customWidth="1"/>
    <col min="10" max="10" width="10.140625" style="0" customWidth="1"/>
  </cols>
  <sheetData>
    <row r="1" spans="1:4" ht="12">
      <c r="A1" s="40" t="s">
        <v>86</v>
      </c>
      <c r="B1" s="40"/>
      <c r="C1" s="40"/>
      <c r="D1" s="41"/>
    </row>
    <row r="3" spans="1:2" ht="12">
      <c r="A3" s="3" t="s">
        <v>130</v>
      </c>
      <c r="B3" s="3"/>
    </row>
    <row r="5" spans="1:6" ht="12">
      <c r="A5" s="79" t="s">
        <v>86</v>
      </c>
      <c r="D5" s="2" t="s">
        <v>86</v>
      </c>
      <c r="F5" s="2" t="s">
        <v>86</v>
      </c>
    </row>
    <row r="6" spans="1:6" ht="12">
      <c r="A6" s="79" t="s">
        <v>107</v>
      </c>
      <c r="F6" s="2" t="s">
        <v>100</v>
      </c>
    </row>
    <row r="10" spans="3:10" ht="12">
      <c r="C10" s="37" t="s">
        <v>129</v>
      </c>
      <c r="E10" s="37" t="s">
        <v>103</v>
      </c>
      <c r="G10" s="74"/>
      <c r="H10" s="37" t="s">
        <v>129</v>
      </c>
      <c r="I10" s="2"/>
      <c r="J10" s="3" t="s">
        <v>105</v>
      </c>
    </row>
    <row r="11" spans="1:10" s="5" customFormat="1" ht="12">
      <c r="A11" s="4" t="s">
        <v>74</v>
      </c>
      <c r="B11" s="4" t="s">
        <v>75</v>
      </c>
      <c r="C11" s="4" t="s">
        <v>102</v>
      </c>
      <c r="D11" s="38" t="s">
        <v>76</v>
      </c>
      <c r="E11" s="4" t="s">
        <v>104</v>
      </c>
      <c r="G11" s="75"/>
      <c r="H11" s="4" t="s">
        <v>102</v>
      </c>
      <c r="I11" s="38" t="s">
        <v>76</v>
      </c>
      <c r="J11" s="5" t="s">
        <v>104</v>
      </c>
    </row>
    <row r="12" spans="1:7" ht="12">
      <c r="A12" s="1"/>
      <c r="B12" s="1"/>
      <c r="G12" s="74"/>
    </row>
    <row r="13" spans="1:10" ht="12">
      <c r="A13" s="1">
        <v>6100</v>
      </c>
      <c r="B13" s="1" t="s">
        <v>77</v>
      </c>
      <c r="C13" s="118">
        <v>63217</v>
      </c>
      <c r="D13" s="2">
        <v>0.2</v>
      </c>
      <c r="E13" s="69">
        <f>(C13*D13)</f>
        <v>12643.400000000001</v>
      </c>
      <c r="G13" s="74"/>
      <c r="H13" s="118">
        <v>63217</v>
      </c>
      <c r="I13" s="2">
        <v>0.2</v>
      </c>
      <c r="J13" s="69">
        <f>(H13*I13)</f>
        <v>12643.400000000001</v>
      </c>
    </row>
    <row r="14" spans="1:10" ht="12">
      <c r="A14" s="1">
        <v>6300</v>
      </c>
      <c r="B14" s="1" t="s">
        <v>78</v>
      </c>
      <c r="C14" s="119">
        <v>3500</v>
      </c>
      <c r="D14" s="2">
        <v>0.2</v>
      </c>
      <c r="E14" s="69">
        <f>(C14*D14)</f>
        <v>700</v>
      </c>
      <c r="G14" s="74"/>
      <c r="H14" s="119">
        <v>3500</v>
      </c>
      <c r="I14" s="2">
        <v>0.2</v>
      </c>
      <c r="J14" s="69">
        <f>(H14*I14)</f>
        <v>700</v>
      </c>
    </row>
    <row r="15" spans="1:10" ht="12">
      <c r="A15" s="1">
        <v>7100</v>
      </c>
      <c r="B15" s="1" t="s">
        <v>79</v>
      </c>
      <c r="C15" s="118">
        <v>15100</v>
      </c>
      <c r="D15" s="2">
        <v>0.2</v>
      </c>
      <c r="E15" s="69">
        <f>(C15*D15)</f>
        <v>3020</v>
      </c>
      <c r="G15" s="74"/>
      <c r="H15" s="118">
        <v>15100</v>
      </c>
      <c r="I15" s="2">
        <v>0.2</v>
      </c>
      <c r="J15" s="69">
        <f>(H15*I15)</f>
        <v>3020</v>
      </c>
    </row>
    <row r="16" spans="1:10" ht="12">
      <c r="A16" s="1">
        <v>6700</v>
      </c>
      <c r="B16" s="1" t="s">
        <v>80</v>
      </c>
      <c r="C16" s="118">
        <v>35500</v>
      </c>
      <c r="D16" s="2">
        <v>0.9</v>
      </c>
      <c r="E16" s="69">
        <f>(C16*D16)</f>
        <v>31950</v>
      </c>
      <c r="G16" s="74"/>
      <c r="H16" s="118">
        <v>35500</v>
      </c>
      <c r="I16" s="2">
        <v>0.9</v>
      </c>
      <c r="J16" s="69">
        <f>(H16*I16)</f>
        <v>31950</v>
      </c>
    </row>
    <row r="17" spans="1:10" ht="15">
      <c r="A17" s="1"/>
      <c r="B17" s="1" t="s">
        <v>81</v>
      </c>
      <c r="C17" s="120">
        <v>19200</v>
      </c>
      <c r="E17" s="72">
        <v>19200</v>
      </c>
      <c r="F17" t="s">
        <v>99</v>
      </c>
      <c r="G17" s="74"/>
      <c r="H17" s="120">
        <v>19200</v>
      </c>
      <c r="I17" s="2"/>
      <c r="J17" s="72">
        <v>19200</v>
      </c>
    </row>
    <row r="18" spans="1:10" ht="12">
      <c r="A18" s="1"/>
      <c r="B18" s="37" t="s">
        <v>97</v>
      </c>
      <c r="C18" s="71">
        <f>SUM(C13:C17)</f>
        <v>136517</v>
      </c>
      <c r="E18" s="71">
        <f>SUM(E13:E17)</f>
        <v>67513.4</v>
      </c>
      <c r="G18" s="74"/>
      <c r="J18" s="71">
        <f>SUM(J13:J17)</f>
        <v>67513.4</v>
      </c>
    </row>
    <row r="19" spans="1:10" ht="12">
      <c r="A19" s="1"/>
      <c r="B19" s="37"/>
      <c r="C19" s="76"/>
      <c r="E19" s="76"/>
      <c r="G19" s="74"/>
      <c r="J19" s="76"/>
    </row>
    <row r="20" spans="1:10" ht="12">
      <c r="A20" s="1"/>
      <c r="B20" s="1" t="s">
        <v>98</v>
      </c>
      <c r="C20" s="78" t="s">
        <v>86</v>
      </c>
      <c r="E20" s="70">
        <f>0.5*E18</f>
        <v>33756.7</v>
      </c>
      <c r="G20" s="74"/>
      <c r="J20" s="70">
        <f>0.5*J18</f>
        <v>33756.7</v>
      </c>
    </row>
    <row r="21" spans="1:7" ht="12">
      <c r="A21" s="1"/>
      <c r="B21" s="1"/>
      <c r="G21" s="74"/>
    </row>
    <row r="22" spans="1:10" ht="12">
      <c r="A22" s="1">
        <v>7230</v>
      </c>
      <c r="B22" s="1" t="s">
        <v>82</v>
      </c>
      <c r="C22" s="117">
        <v>8537</v>
      </c>
      <c r="D22" s="2">
        <v>1</v>
      </c>
      <c r="E22" s="77">
        <v>8537</v>
      </c>
      <c r="G22" s="74"/>
      <c r="H22" s="117">
        <v>8537</v>
      </c>
      <c r="I22" s="84">
        <v>1</v>
      </c>
      <c r="J22" s="117">
        <v>8537</v>
      </c>
    </row>
    <row r="23" spans="1:7" ht="12">
      <c r="A23" s="1"/>
      <c r="B23" s="1"/>
      <c r="G23" s="74"/>
    </row>
    <row r="24" spans="1:10" ht="12">
      <c r="A24" s="1"/>
      <c r="B24" s="37" t="s">
        <v>83</v>
      </c>
      <c r="C24" s="71">
        <f>SUM(C18+C22)</f>
        <v>145054</v>
      </c>
      <c r="D24" s="73"/>
      <c r="E24" s="71">
        <f>E22+E20</f>
        <v>42293.7</v>
      </c>
      <c r="G24" s="74"/>
      <c r="H24" s="3"/>
      <c r="J24" s="71">
        <f>J22+J20</f>
        <v>42293.7</v>
      </c>
    </row>
    <row r="25" spans="1:10" ht="12">
      <c r="A25" s="1"/>
      <c r="B25" s="1" t="s">
        <v>84</v>
      </c>
      <c r="C25" t="s">
        <v>86</v>
      </c>
      <c r="E25" s="86">
        <f>4/104</f>
        <v>0.038461538461538464</v>
      </c>
      <c r="G25" s="74"/>
      <c r="H25" t="s">
        <v>106</v>
      </c>
      <c r="J25">
        <f>1/101</f>
        <v>0.009900990099009901</v>
      </c>
    </row>
    <row r="26" spans="1:10" ht="12">
      <c r="A26" s="37"/>
      <c r="B26" s="39" t="s">
        <v>85</v>
      </c>
      <c r="C26" s="76" t="s">
        <v>86</v>
      </c>
      <c r="E26" s="71">
        <f>E25*E24</f>
        <v>1626.680769230769</v>
      </c>
      <c r="G26" s="74"/>
      <c r="J26" s="71">
        <f>J25*J24</f>
        <v>418.749504950495</v>
      </c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Redford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Elbert Redford</dc:creator>
  <cp:keywords/>
  <dc:description/>
  <cp:lastModifiedBy>Clinton Keith</cp:lastModifiedBy>
  <cp:lastPrinted>2014-07-07T19:43:26Z</cp:lastPrinted>
  <dcterms:created xsi:type="dcterms:W3CDTF">2008-04-30T20:27:51Z</dcterms:created>
  <dcterms:modified xsi:type="dcterms:W3CDTF">2014-07-15T14:39:33Z</dcterms:modified>
  <cp:category/>
  <cp:version/>
  <cp:contentType/>
  <cp:contentStatus/>
</cp:coreProperties>
</file>